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380" activeTab="1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Admission!$A$43:$M$133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<sst xmlns="http://schemas.openxmlformats.org/spreadsheetml/2006/main" count="973" uniqueCount="490">
  <si>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</si>
  <si>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</si>
  <si>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</si>
  <si>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</si>
  <si>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</si>
  <si>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Dec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</si>
  <si>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</si>
  <si>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</si>
  <si>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</si>
  <si>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</si>
  <si>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</si>
  <si>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</si>
  <si>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</si>
  <si>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11/02/2020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</si>
  <si>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</si>
  <si>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</si>
  <si>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</si>
  <si>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</si>
  <si>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</si>
  <si>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</si>
  <si>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</si>
  <si>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</si>
  <si>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</si>
  <si>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</si>
  <si>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</si>
  <si>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</si>
  <si>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</si>
  <si>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</si>
  <si>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</si>
  <si>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</si>
  <si>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</si>
  <si>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</si>
  <si>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</si>
  <si>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</si>
  <si>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</si>
  <si>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</si>
  <si>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</si>
  <si>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</si>
  <si>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</si>
  <si>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</si>
  <si>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</si>
  <si>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</si>
  <si>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</si>
  <si>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</si>
  <si>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</si>
  <si>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</si>
  <si>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</si>
  <si>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</si>
  <si>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</si>
  <si>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</si>
  <si>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</si>
  <si>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</si>
  <si>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</si>
  <si>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</si>
  <si>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</si>
  <si>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</si>
  <si>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</si>
  <si>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</si>
  <si>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</si>
  <si>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</si>
  <si>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</si>
  <si>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</si>
  <si>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</si>
  <si>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</si>
  <si>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</si>
  <si>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</si>
  <si>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</si>
  <si>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</si>
  <si>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</si>
  <si>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</si>
  <si>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Cholilethiasis</t>
  </si>
  <si>
    <t>Abdominal pain/Renal Insuiciency</t>
  </si>
  <si>
    <t>Fracture /Others Truma/Head Injury</t>
  </si>
  <si>
    <t>Bleeding, postmenopausal</t>
  </si>
  <si>
    <t>Cellulitis/abscess, neck</t>
  </si>
  <si>
    <t>Pancreatitis, acute</t>
  </si>
  <si>
    <t>HERNIOTOMY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</si>
  <si>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</si>
  <si>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</si>
  <si>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</si>
  <si>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</si>
  <si>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</si>
  <si>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</si>
  <si>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Chronic ischemic heart disease, other</t>
  </si>
  <si>
    <t>Seizures, convulsions, other</t>
  </si>
  <si>
    <t>Pneumonia/URTI</t>
  </si>
  <si>
    <t>Hypertenstion/CVA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</si>
  <si>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</si>
  <si>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</si>
  <si>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</si>
  <si>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</si>
  <si>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</si>
  <si>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</si>
  <si>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</si>
  <si>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</si>
  <si>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</si>
  <si>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</si>
  <si>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</si>
  <si>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</si>
  <si>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</si>
  <si>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</si>
  <si>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</si>
  <si>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</si>
  <si>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</si>
  <si>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</si>
  <si>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</si>
  <si>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</si>
  <si>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</si>
  <si>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</si>
  <si>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</si>
  <si>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</si>
  <si>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</si>
  <si>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</si>
  <si>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</si>
  <si>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</si>
  <si>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</si>
  <si>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</si>
  <si>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</si>
  <si>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</si>
  <si>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</si>
  <si>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</si>
  <si>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</si>
  <si>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Jan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</si>
  <si>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</si>
  <si>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</si>
  <si>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</si>
  <si>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</si>
  <si>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</si>
  <si>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</si>
  <si>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</si>
  <si>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</si>
  <si>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</si>
  <si>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</si>
  <si>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</si>
  <si>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</si>
  <si>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</si>
  <si>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</si>
  <si>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</si>
  <si>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</si>
  <si>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</si>
  <si>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</si>
  <si>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</si>
  <si>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</si>
  <si>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</si>
  <si>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</si>
  <si>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</si>
  <si>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</si>
  <si>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</si>
  <si>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</si>
  <si>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</si>
  <si>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</si>
  <si>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Fracture /Other Tuma</t>
  </si>
  <si>
    <t>Abdominal pain, unspec.</t>
  </si>
  <si>
    <t>Hypertension, benign</t>
  </si>
  <si>
    <t>CVA, late effect, unspec.</t>
  </si>
  <si>
    <t>Peptic Ulcer Disease</t>
  </si>
  <si>
    <t xml:space="preserve">Cellulitis/abscess, </t>
  </si>
  <si>
    <t>Tonsillitis, acute</t>
  </si>
  <si>
    <t>Meningitis, bacterial, NOS</t>
  </si>
  <si>
    <t>Urinary tract infection, unspec./pyuria</t>
  </si>
  <si>
    <t>Polyp, nasal cavity</t>
  </si>
  <si>
    <t>Anemia, other, unspec.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</si>
  <si>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</si>
  <si>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</si>
  <si>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</si>
  <si>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</si>
  <si>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</si>
  <si>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</si>
  <si>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</si>
  <si>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</si>
  <si>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</si>
  <si>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</si>
  <si>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</si>
  <si>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</si>
  <si>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month*Inculding CMH six Reimburesments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</si>
  <si>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</si>
  <si>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</si>
  <si>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</si>
  <si>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</si>
  <si>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</si>
  <si>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</si>
  <si>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</si>
  <si>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</si>
  <si>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</si>
  <si>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</si>
  <si>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</si>
  <si>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</si>
  <si>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</si>
  <si>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</si>
  <si>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</si>
  <si>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</si>
  <si>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</si>
  <si>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</si>
  <si>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</si>
  <si>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</si>
  <si>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</si>
  <si>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</si>
  <si>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</si>
  <si>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Jan-2020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</si>
  <si>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</si>
  <si>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</si>
  <si>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</si>
  <si>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</si>
  <si>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</si>
  <si>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</si>
  <si>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</si>
  <si>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</si>
  <si>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</si>
  <si>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</si>
  <si>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</si>
  <si>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</si>
  <si>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</si>
  <si>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</si>
  <si>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</si>
  <si>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BIBI AQEEDA</t>
  </si>
  <si>
    <t>Angina,Unstable</t>
  </si>
  <si>
    <t>GMC</t>
  </si>
  <si>
    <t>jaglote</t>
  </si>
  <si>
    <t>SHERBADSHAH</t>
  </si>
  <si>
    <t>Gastritis, unspec. w/o hemorrhage</t>
  </si>
  <si>
    <t>DANYORE</t>
  </si>
  <si>
    <t>KARIM KHAN</t>
  </si>
  <si>
    <t>City Hosptial Gilgit</t>
  </si>
  <si>
    <t>chkarkote shmrote</t>
  </si>
  <si>
    <t>ASIYA</t>
  </si>
  <si>
    <t>APpendicitis, acute w/o peritonitis</t>
  </si>
  <si>
    <t>CHILAS PAINGAWUN</t>
  </si>
  <si>
    <t>AFSANA</t>
  </si>
  <si>
    <t>Appendicitis, acute w/ gen. peritonitis</t>
  </si>
  <si>
    <t>chkarkot jagot</t>
  </si>
  <si>
    <t>GHULAM RAFI</t>
  </si>
  <si>
    <t>DYSENTRY</t>
  </si>
  <si>
    <t>PADI  KASHAKARI MAHLA</t>
  </si>
  <si>
    <t>MUHAMMAD MUJTBA</t>
  </si>
  <si>
    <t>Ischemic bowel disease, unspec.</t>
  </si>
  <si>
    <t>MINOR</t>
  </si>
  <si>
    <t>MASAR KHAN</t>
  </si>
  <si>
    <t>Sacroiliitis</t>
  </si>
  <si>
    <t>shakyat</t>
  </si>
  <si>
    <t xml:space="preserve">NOOR MUHAMMAD </t>
  </si>
  <si>
    <t>JIGALOT DAMOT</t>
  </si>
  <si>
    <t>AJAB NISA</t>
  </si>
  <si>
    <t>PADI DAR MAHLA</t>
  </si>
  <si>
    <t>BENISH</t>
  </si>
  <si>
    <t>JIGALOT WAZIRI HEAT</t>
  </si>
  <si>
    <t>ALEENA</t>
  </si>
  <si>
    <t>ABDUL JAN</t>
  </si>
  <si>
    <t>ASthma, unspec.</t>
  </si>
  <si>
    <t>PADI BANGALA</t>
  </si>
  <si>
    <t>GULNARGIS</t>
  </si>
  <si>
    <t xml:space="preserve"> NOMAL</t>
  </si>
  <si>
    <t>SANI ZAHRA</t>
  </si>
  <si>
    <t>Diagnostic lapercopic</t>
  </si>
  <si>
    <t>NOMAL</t>
  </si>
  <si>
    <t>SUNEHRA</t>
  </si>
  <si>
    <t>KASHROTE</t>
  </si>
  <si>
    <t>GHULAB</t>
  </si>
  <si>
    <t>Artharitis</t>
  </si>
  <si>
    <t>CHAMMOGER</t>
  </si>
  <si>
    <t>BILAWAL</t>
  </si>
  <si>
    <t>SAKWAR</t>
  </si>
  <si>
    <t>MUHAMMAD ASHRFA</t>
  </si>
  <si>
    <t>COPD, NOS</t>
  </si>
  <si>
    <t>SHAROTE</t>
  </si>
  <si>
    <t>RESHAM</t>
  </si>
  <si>
    <t>SVD</t>
  </si>
  <si>
    <t>SHEHZADI</t>
  </si>
  <si>
    <t>HANZIL</t>
  </si>
  <si>
    <t>NIGEHT JAN</t>
  </si>
  <si>
    <t>KOnodas muslim colony</t>
  </si>
  <si>
    <t>RUBA</t>
  </si>
  <si>
    <t>jaglot damote</t>
  </si>
  <si>
    <t>SIRAJ BEGUM</t>
  </si>
  <si>
    <t>PIH</t>
  </si>
  <si>
    <t>Bargo pain</t>
  </si>
  <si>
    <t>ALISHA BEGUM</t>
  </si>
  <si>
    <t>NEMRA ZAHRA</t>
  </si>
  <si>
    <t>Burn, degree unspec.</t>
  </si>
  <si>
    <t>DHQ Hospital Gilgit</t>
  </si>
  <si>
    <t>nakui gilgit</t>
  </si>
  <si>
    <t>SARTAJ</t>
  </si>
  <si>
    <t>JUTAL</t>
  </si>
  <si>
    <t>MOHD SHEBAZ</t>
  </si>
  <si>
    <t>MI, acute, anterior, NOS</t>
  </si>
  <si>
    <t>Basin</t>
  </si>
  <si>
    <t>LAL BEGUM</t>
  </si>
  <si>
    <t>danyore</t>
  </si>
  <si>
    <t>RABIA</t>
  </si>
  <si>
    <t>Appendicitis, acute w/o peritonitis</t>
  </si>
  <si>
    <t>GUL HAYA</t>
  </si>
  <si>
    <t>jutal</t>
  </si>
  <si>
    <t>ASHIQ HUSSAIN</t>
  </si>
  <si>
    <t>Fracture lower arm, healing, aftercare</t>
  </si>
  <si>
    <t>amphary</t>
  </si>
  <si>
    <t>KHALAS BEGUM</t>
  </si>
  <si>
    <t>Bargo</t>
  </si>
  <si>
    <t>Asthma, extrinsic, acute exacerbation</t>
  </si>
  <si>
    <t>SHAH BEGUM</t>
  </si>
  <si>
    <t>dassu</t>
  </si>
  <si>
    <t>SOSAN</t>
  </si>
  <si>
    <t xml:space="preserve">SEHHAT FOUNDATION </t>
  </si>
  <si>
    <t>ChamuGAR Seed Abad</t>
  </si>
  <si>
    <t>SHPI- Target/Wider Inpatient Hospitalization Report for Jan-2020</t>
  </si>
  <si>
    <t xml:space="preserve">.                        Hoptialization-wise Cases </t>
  </si>
  <si>
    <t>ALI SHAN</t>
  </si>
  <si>
    <t>UPper Respiratory Tract</t>
  </si>
  <si>
    <t xml:space="preserve">Eliysian School </t>
  </si>
  <si>
    <t>ARHAM UDDIN</t>
  </si>
  <si>
    <t>Jaundice, newborn, prematurity</t>
  </si>
  <si>
    <t>03452634918</t>
  </si>
  <si>
    <t>GUL BANO</t>
  </si>
  <si>
    <t>EMG LSCS</t>
  </si>
  <si>
    <t>ISLAM-UD-DIN</t>
  </si>
  <si>
    <t>NAGAR COLONY KONODASS</t>
  </si>
  <si>
    <t>BIBI ALAM</t>
  </si>
  <si>
    <t>YASIN COLONY</t>
  </si>
  <si>
    <t>TASNEEM ULLAH</t>
  </si>
  <si>
    <t>MUJAHID COLONY KONODAS</t>
  </si>
  <si>
    <t>SHAHIDA BEGUM</t>
  </si>
  <si>
    <t>sultanabad</t>
  </si>
  <si>
    <t>BIBI NANI</t>
  </si>
  <si>
    <t>ABCESS, LUNGS</t>
  </si>
  <si>
    <t>SAAT NUMA</t>
  </si>
  <si>
    <t>Entritis</t>
  </si>
  <si>
    <t>zulfiqarabad</t>
  </si>
  <si>
    <t>MUHAMMAD TAHIR</t>
  </si>
  <si>
    <t>ABDUL KARIM</t>
  </si>
  <si>
    <t>Zulfiqar Abad Jutial</t>
  </si>
  <si>
    <t>03555180783</t>
  </si>
  <si>
    <t>SAHAR</t>
  </si>
  <si>
    <t>Torticollis, unspec.</t>
  </si>
  <si>
    <t>NOOR COLONY JUTIAL GILGIT</t>
  </si>
  <si>
    <t>0341-5406763</t>
  </si>
  <si>
    <t>BIBI JAMAL</t>
  </si>
  <si>
    <t>Prince Town Zulfiqarabad</t>
  </si>
  <si>
    <t>ASSAL BAGUM</t>
  </si>
  <si>
    <t>FPAP</t>
  </si>
  <si>
    <t xml:space="preserve">Gojal </t>
  </si>
  <si>
    <t>BIBI ZAREEN</t>
  </si>
  <si>
    <t>khomer</t>
  </si>
  <si>
    <t>GHULAM MOHAMMAD</t>
  </si>
  <si>
    <t>COPD,NO</t>
  </si>
  <si>
    <t>OSHIKHANDASS</t>
  </si>
  <si>
    <t>MAHAR JABEEN</t>
  </si>
  <si>
    <t>ZULFIQARABAD</t>
  </si>
  <si>
    <t>GHULAM ABBAS</t>
  </si>
  <si>
    <t>Pneumonia, unspec.</t>
  </si>
  <si>
    <t>sonikote</t>
  </si>
  <si>
    <t>BIBI NIMO</t>
  </si>
  <si>
    <t>NAHIDA KARIM</t>
  </si>
  <si>
    <t>Fracture upper end of rt ulna</t>
  </si>
  <si>
    <t>MUZAFFAR KHAN</t>
  </si>
  <si>
    <t>MI, ACUTE</t>
  </si>
  <si>
    <t>SULTANABAD</t>
  </si>
  <si>
    <t>CHUSAN</t>
  </si>
  <si>
    <t>JK#12 DANYORE</t>
  </si>
  <si>
    <t>HASINA BEGUM</t>
  </si>
  <si>
    <t>RAHIMABAD</t>
  </si>
  <si>
    <t>GULZAR</t>
  </si>
  <si>
    <t>EHSAN ALI</t>
  </si>
  <si>
    <t>Asthma, unspec. w/ acute exacerbation</t>
  </si>
  <si>
    <t>AFSANA MUSHTAQ</t>
  </si>
  <si>
    <t>SVD e EPI</t>
  </si>
  <si>
    <t>MUHAMMAD SHAFI</t>
  </si>
  <si>
    <t>UROSEPSIS</t>
  </si>
  <si>
    <t>MURSIL ISNAD</t>
  </si>
  <si>
    <t>Upper respiratory infection, acute, NOS</t>
  </si>
  <si>
    <t>REHANA SHAHEEN</t>
  </si>
  <si>
    <t>BRAIN TRUMA</t>
  </si>
  <si>
    <t>MOHMAD HUSSAIN</t>
  </si>
  <si>
    <t>Hussain abad colony</t>
  </si>
  <si>
    <t>AIRA</t>
  </si>
  <si>
    <t>jundice Neonatal</t>
  </si>
  <si>
    <t>PARVAIZ AHMAD</t>
  </si>
  <si>
    <t>Angina pectoris, NOS</t>
  </si>
  <si>
    <t>MUHAMMAD JAMIL</t>
  </si>
  <si>
    <t>Form, other</t>
  </si>
  <si>
    <t>MEHBOOB SHAH</t>
  </si>
  <si>
    <t>SOBIA BANO</t>
  </si>
  <si>
    <t>RUBINA</t>
  </si>
  <si>
    <t xml:space="preserve">SVD  </t>
  </si>
  <si>
    <t>ANITA JAFFAR</t>
  </si>
  <si>
    <t>HASSAN QABOON</t>
  </si>
  <si>
    <t>GILGIT</t>
  </si>
  <si>
    <t>SABIR WALI</t>
  </si>
  <si>
    <t>MAJEEDA</t>
  </si>
  <si>
    <t>ALISHBA</t>
  </si>
  <si>
    <t>Lymphadenitis, acute</t>
  </si>
  <si>
    <t>JOOR BIBI</t>
  </si>
  <si>
    <t>BIBI ARAB</t>
  </si>
  <si>
    <t xml:space="preserve">Cholelithiasis, bile duct w/obstruction &amp; acute cholecystitis </t>
  </si>
  <si>
    <t>Upper Respiratory Tract</t>
  </si>
  <si>
    <t xml:space="preserve">ARISH  </t>
  </si>
  <si>
    <t>Angioneurotic edema</t>
  </si>
  <si>
    <t>SHER GHAZI</t>
  </si>
  <si>
    <t>SHARBAT</t>
  </si>
  <si>
    <t>Peptic ulcer, chronic, uncomplicated</t>
  </si>
  <si>
    <t xml:space="preserve">RUKHSANA  </t>
  </si>
  <si>
    <t>IDA</t>
  </si>
  <si>
    <t>GUL NASOOM</t>
  </si>
  <si>
    <t>NOORHAN NABI</t>
  </si>
  <si>
    <t>Fever, unspec.</t>
  </si>
  <si>
    <t>SAMEED KARIM</t>
  </si>
  <si>
    <t>MIRZA AMAN</t>
  </si>
  <si>
    <t>MEHER JAN</t>
  </si>
  <si>
    <t>Renal insufficiency, acute</t>
  </si>
  <si>
    <t>ALIZAH NAEEM</t>
  </si>
  <si>
    <t>DILSHAD</t>
  </si>
  <si>
    <t>TALSI(New baby)</t>
  </si>
  <si>
    <t>Bronchitis, acute</t>
  </si>
  <si>
    <t>AROOJ HYLBI</t>
  </si>
  <si>
    <t>DORAL BAIG</t>
  </si>
  <si>
    <t>LALA BEGUM</t>
  </si>
  <si>
    <t>MIRZA JAMAL</t>
  </si>
  <si>
    <t>SHOKOOR NISA</t>
  </si>
  <si>
    <t xml:space="preserve">NASREEN </t>
  </si>
  <si>
    <t>Arthropathy, endocrine disorders</t>
  </si>
  <si>
    <t>BULBUL NIGAR</t>
  </si>
  <si>
    <t>WAJID ALI</t>
  </si>
  <si>
    <t>FATIMA</t>
  </si>
  <si>
    <t>QAMRAIZ</t>
  </si>
  <si>
    <t>SHAH MURAD</t>
  </si>
  <si>
    <t>SHAKIB-U-REHMAN</t>
  </si>
  <si>
    <t>HASIL NIGAH</t>
  </si>
  <si>
    <t>RIDA</t>
  </si>
  <si>
    <t>SAYORJ KHAN</t>
  </si>
  <si>
    <t>Diabetes I, uncontrolled</t>
  </si>
  <si>
    <t>HUSSUM ARA</t>
  </si>
  <si>
    <t>KAI</t>
  </si>
  <si>
    <t>MILKHON</t>
  </si>
  <si>
    <t>Fibroid uterus (leiomyoma), unspec.</t>
  </si>
  <si>
    <t>JAN MUHAMMAD</t>
  </si>
  <si>
    <t>Lumber disc prolapse</t>
  </si>
  <si>
    <t>REHMAT KARIM</t>
  </si>
  <si>
    <t>Bed Sore</t>
  </si>
  <si>
    <t>ZAIBUN</t>
  </si>
  <si>
    <t>SHER WALI</t>
  </si>
  <si>
    <t>AMAN BEGUM</t>
  </si>
  <si>
    <t>BIBI SALIMA</t>
  </si>
  <si>
    <t>Cerebral aneurysm, nonruptured</t>
  </si>
  <si>
    <t>KHUSH BEGUM</t>
  </si>
  <si>
    <t>Anemia, acute blood loss</t>
  </si>
  <si>
    <t>TAJ BEGUM</t>
  </si>
  <si>
    <t>RUBINA BANO</t>
  </si>
  <si>
    <t>PAL KAN</t>
  </si>
  <si>
    <t>Urticaria, unspec.</t>
  </si>
  <si>
    <t>GUL NAR BIBI</t>
  </si>
  <si>
    <t>Total Patients=123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</si>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</sst>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7">
    <numFmt numFmtId="176" formatCode="_ * #,##0_ ;_ * \-#,##0_ ;_ * &quot;-&quot;??_ ;_ @_ "/>
    <numFmt numFmtId="177" formatCode="_ * #,##0.00_ ;_ * \-#,##0.00_ ;_ * &quot;-&quot;??_ ;_ @_ "/>
    <numFmt numFmtId="178" formatCode="0.0"/>
    <numFmt numFmtId="179" formatCode="_(* #,##0.00_);_(* \(#,##0.00\);_(* &quot;-&quot;??_);_(@_)"/>
    <numFmt numFmtId="8" formatCode="&quot;£&quot;#,##0.00;[Red]\-&quot;£&quot;#,##0.00"/>
    <numFmt numFmtId="180" formatCode="dd\-mmm"/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181" formatCode="[$-409]d\-mmm\-yy;@"/>
    <numFmt numFmtId="182" formatCode="[$-409]d\-mmm\-yyyy;@"/>
    <numFmt numFmtId="183" formatCode="dd\-mmm\-yy"/>
    <numFmt numFmtId="184" formatCode="[$-409]dd\-mmm\-yy;@"/>
    <numFmt numFmtId="185" formatCode="0.00_ "/>
    <numFmt numFmtId="186" formatCode="_(* #,##0_);_(* \(#,##0\);_(* &quot;-&quot;_);_(@_)"/>
    <numFmt numFmtId="187" formatCode="_(* #,##0_);_(* \(#,##0\);_(* &quot;-&quot;??_);_(@_)"/>
  </numFmts>
  <fonts count="7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10"/>
      <color theme="1"/>
      <name val="Calibri"/>
      <charset val="134"/>
      <scheme val="minor"/>
    </font>
    <font>
      <sz val="10"/>
      <name val="Arial"/>
      <charset val="0"/>
    </font>
    <font>
      <sz val="11"/>
      <color theme="1"/>
      <name val="Calibri"/>
      <charset val="0"/>
      <scheme val="minor"/>
    </font>
    <font>
      <sz val="9"/>
      <name val="Arial"/>
      <charset val="0"/>
    </font>
    <font>
      <sz val="9"/>
      <color indexed="8"/>
      <name val="Verdana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0"/>
      <scheme val="minor"/>
    </font>
    <font>
      <sz val="10"/>
      <color theme="1"/>
      <name val="Arial"/>
      <charset val="0"/>
    </font>
    <font>
      <b/>
      <sz val="10"/>
      <color theme="1"/>
      <name val="Calibri"/>
      <charset val="0"/>
      <scheme val="minor"/>
    </font>
    <font>
      <sz val="12"/>
      <name val="Arial"/>
      <charset val="0"/>
    </font>
    <font>
      <sz val="8"/>
      <name val="Arial"/>
      <charset val="0"/>
    </font>
    <font>
      <b/>
      <sz val="10"/>
      <color theme="0"/>
      <name val="Verdana"/>
      <charset val="134"/>
    </font>
    <font>
      <sz val="10"/>
      <name val="Arial"/>
      <charset val="134"/>
    </font>
    <font>
      <sz val="11"/>
      <name val="Calibri"/>
      <charset val="0"/>
    </font>
    <font>
      <sz val="11"/>
      <color rgb="FF1F497D"/>
      <name val="Calibri"/>
      <charset val="0"/>
    </font>
    <font>
      <sz val="10"/>
      <name val="Calibri"/>
      <charset val="0"/>
      <scheme val="minor"/>
    </font>
    <font>
      <sz val="12"/>
      <name val="Times New Roman"/>
      <charset val="0"/>
    </font>
    <font>
      <sz val="8"/>
      <color rgb="FF000000"/>
      <name val="Arial"/>
      <charset val="0"/>
    </font>
    <font>
      <sz val="10"/>
      <color indexed="8"/>
      <name val="Calibri"/>
      <charset val="0"/>
    </font>
    <font>
      <sz val="8"/>
      <color theme="1"/>
      <name val="Calibri"/>
      <charset val="0"/>
      <scheme val="minor"/>
    </font>
    <font>
      <sz val="8"/>
      <color theme="1"/>
      <name val="Arial"/>
      <charset val="0"/>
    </font>
    <font>
      <sz val="11"/>
      <color indexed="8"/>
      <name val="Calibri"/>
      <charset val="0"/>
    </font>
    <font>
      <b/>
      <sz val="10"/>
      <color indexed="8"/>
      <name val="Calibri"/>
      <charset val="0"/>
    </font>
    <font>
      <b/>
      <sz val="8"/>
      <color theme="1"/>
      <name val="Calibri"/>
      <charset val="0"/>
      <scheme val="minor"/>
    </font>
    <font>
      <sz val="10"/>
      <color rgb="FF000000"/>
      <name val="Arial"/>
      <charset val="134"/>
    </font>
    <font>
      <b/>
      <sz val="10"/>
      <color theme="1"/>
      <name val="Arial"/>
      <charset val="134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FFFFFF"/>
      </right>
      <top/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16" fillId="14" borderId="0" applyNumberFormat="0" applyBorder="0" applyAlignment="0" applyProtection="0">
      <alignment vertical="center"/>
    </xf>
    <xf numFmtId="0" fontId="28" fillId="0" borderId="0"/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8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61" applyNumberFormat="0" applyFill="0" applyAlignment="0" applyProtection="0">
      <alignment vertical="center"/>
    </xf>
    <xf numFmtId="0" fontId="28" fillId="0" borderId="0"/>
    <xf numFmtId="0" fontId="63" fillId="23" borderId="62" applyNumberFormat="0" applyAlignment="0" applyProtection="0">
      <alignment vertical="center"/>
    </xf>
    <xf numFmtId="0" fontId="0" fillId="25" borderId="64" applyNumberFormat="0" applyFont="0" applyAlignment="0" applyProtection="0">
      <alignment vertical="center"/>
    </xf>
    <xf numFmtId="8" fontId="28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8" fillId="0" borderId="0"/>
    <xf numFmtId="0" fontId="62" fillId="0" borderId="61" applyNumberFormat="0" applyFill="0" applyAlignment="0" applyProtection="0">
      <alignment vertical="center"/>
    </xf>
    <xf numFmtId="0" fontId="28" fillId="0" borderId="0"/>
    <xf numFmtId="43" fontId="75" fillId="0" borderId="0" applyFont="0" applyFill="0" applyBorder="0" applyAlignment="0" applyProtection="0"/>
    <xf numFmtId="0" fontId="64" fillId="0" borderId="63" applyNumberFormat="0" applyFill="0" applyAlignment="0" applyProtection="0">
      <alignment vertical="center"/>
    </xf>
    <xf numFmtId="0" fontId="28" fillId="0" borderId="0"/>
    <xf numFmtId="0" fontId="28" fillId="0" borderId="0"/>
    <xf numFmtId="0" fontId="64" fillId="0" borderId="0" applyNumberFormat="0" applyFill="0" applyBorder="0" applyAlignment="0" applyProtection="0">
      <alignment vertical="center"/>
    </xf>
    <xf numFmtId="0" fontId="74" fillId="40" borderId="65" applyNumberFormat="0" applyAlignment="0" applyProtection="0">
      <alignment vertical="center"/>
    </xf>
    <xf numFmtId="0" fontId="28" fillId="0" borderId="0"/>
    <xf numFmtId="0" fontId="28" fillId="0" borderId="0"/>
    <xf numFmtId="0" fontId="73" fillId="38" borderId="0" applyNumberFormat="0" applyBorder="0" applyAlignment="0" applyProtection="0">
      <alignment vertical="center"/>
    </xf>
    <xf numFmtId="0" fontId="28" fillId="0" borderId="0"/>
    <xf numFmtId="0" fontId="58" fillId="24" borderId="0" applyNumberFormat="0" applyBorder="0" applyAlignment="0" applyProtection="0">
      <alignment vertical="center"/>
    </xf>
    <xf numFmtId="0" fontId="70" fillId="29" borderId="66" applyNumberFormat="0" applyAlignment="0" applyProtection="0">
      <alignment vertical="center"/>
    </xf>
    <xf numFmtId="0" fontId="66" fillId="29" borderId="65" applyNumberFormat="0" applyAlignment="0" applyProtection="0">
      <alignment vertical="center"/>
    </xf>
    <xf numFmtId="0" fontId="28" fillId="0" borderId="0"/>
    <xf numFmtId="0" fontId="16" fillId="20" borderId="0" applyNumberFormat="0" applyBorder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72" fillId="0" borderId="67" applyNumberFormat="0" applyFill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58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8" fillId="0" borderId="0"/>
    <xf numFmtId="177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9" fontId="7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75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</cellStyleXfs>
  <cellXfs count="57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182" fontId="11" fillId="0" borderId="0" xfId="0" applyNumberFormat="1" applyFont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119" applyFont="1" applyFill="1" applyBorder="1" applyAlignment="1" applyProtection="1">
      <alignment horizontal="center" vertical="center"/>
      <protection locked="0"/>
    </xf>
    <xf numFmtId="1" fontId="13" fillId="3" borderId="11" xfId="13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 applyAlignment="1"/>
    <xf numFmtId="0" fontId="15" fillId="4" borderId="1" xfId="0" applyFont="1" applyFill="1" applyBorder="1" applyAlignment="1">
      <alignment vertical="top"/>
    </xf>
    <xf numFmtId="0" fontId="15" fillId="4" borderId="1" xfId="83" applyFont="1" applyFill="1" applyBorder="1" applyAlignment="1" applyProtection="1">
      <alignment vertical="top"/>
      <protection locked="0"/>
    </xf>
    <xf numFmtId="1" fontId="15" fillId="0" borderId="1" xfId="0" applyNumberFormat="1" applyFont="1" applyFill="1" applyBorder="1" applyAlignment="1"/>
    <xf numFmtId="181" fontId="15" fillId="4" borderId="1" xfId="0" applyNumberFormat="1" applyFont="1" applyFill="1" applyBorder="1" applyAlignment="1"/>
    <xf numFmtId="0" fontId="15" fillId="5" borderId="1" xfId="76" applyFont="1" applyFill="1" applyBorder="1" applyAlignment="1"/>
    <xf numFmtId="0" fontId="15" fillId="5" borderId="1" xfId="91" applyFont="1" applyFill="1" applyBorder="1" applyAlignment="1">
      <alignment vertical="top"/>
    </xf>
    <xf numFmtId="1" fontId="16" fillId="0" borderId="1" xfId="0" applyNumberFormat="1" applyFont="1" applyFill="1" applyBorder="1" applyAlignment="1"/>
    <xf numFmtId="0" fontId="15" fillId="5" borderId="1" xfId="76" applyFont="1" applyFill="1" applyBorder="1" applyAlignment="1">
      <alignment vertical="top"/>
    </xf>
    <xf numFmtId="182" fontId="15" fillId="5" borderId="1" xfId="76" applyNumberFormat="1" applyFont="1" applyFill="1" applyBorder="1" applyAlignment="1">
      <alignment vertical="top"/>
    </xf>
    <xf numFmtId="0" fontId="15" fillId="5" borderId="1" xfId="83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 applyProtection="1">
      <alignment vertical="top"/>
      <protection locked="0"/>
    </xf>
    <xf numFmtId="0" fontId="15" fillId="0" borderId="1" xfId="83" applyFont="1" applyFill="1" applyBorder="1" applyAlignment="1" applyProtection="1">
      <alignment vertical="top"/>
      <protection locked="0"/>
    </xf>
    <xf numFmtId="0" fontId="15" fillId="0" borderId="1" xfId="104" applyFont="1" applyFill="1" applyBorder="1" applyAlignment="1">
      <alignment vertical="top"/>
    </xf>
    <xf numFmtId="0" fontId="0" fillId="0" borderId="1" xfId="0" applyBorder="1"/>
    <xf numFmtId="183" fontId="15" fillId="0" borderId="1" xfId="104" applyNumberFormat="1" applyFont="1" applyFill="1" applyBorder="1" applyAlignment="1">
      <alignment horizontal="right" vertical="top"/>
    </xf>
    <xf numFmtId="0" fontId="15" fillId="0" borderId="1" xfId="90" applyFont="1" applyFill="1" applyBorder="1" applyAlignment="1"/>
    <xf numFmtId="0" fontId="15" fillId="0" borderId="1" xfId="0" applyFont="1" applyFill="1" applyBorder="1" applyAlignment="1"/>
    <xf numFmtId="0" fontId="15" fillId="5" borderId="1" xfId="0" applyFont="1" applyFill="1" applyBorder="1" applyAlignment="1" applyProtection="1">
      <alignment vertical="top"/>
      <protection locked="0"/>
    </xf>
    <xf numFmtId="182" fontId="15" fillId="0" borderId="1" xfId="0" applyNumberFormat="1" applyFont="1" applyFill="1" applyBorder="1" applyAlignment="1">
      <alignment vertical="top"/>
    </xf>
    <xf numFmtId="0" fontId="17" fillId="0" borderId="1" xfId="100" applyFont="1" applyFill="1" applyBorder="1" applyAlignment="1">
      <alignment vertical="top"/>
    </xf>
    <xf numFmtId="182" fontId="15" fillId="0" borderId="1" xfId="96" applyNumberFormat="1" applyFont="1" applyFill="1" applyBorder="1" applyAlignment="1" applyProtection="1">
      <alignment vertical="top"/>
      <protection locked="0"/>
    </xf>
    <xf numFmtId="0" fontId="18" fillId="4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vertical="top"/>
      <protection locked="0"/>
    </xf>
    <xf numFmtId="0" fontId="15" fillId="0" borderId="1" xfId="20" applyFont="1" applyFill="1" applyBorder="1" applyAlignment="1">
      <alignment vertical="top"/>
    </xf>
    <xf numFmtId="182" fontId="15" fillId="0" borderId="1" xfId="96" applyNumberFormat="1" applyFont="1" applyFill="1" applyBorder="1" applyAlignment="1">
      <alignment vertical="top"/>
    </xf>
    <xf numFmtId="182" fontId="15" fillId="0" borderId="1" xfId="104" applyNumberFormat="1" applyFont="1" applyFill="1" applyBorder="1" applyAlignment="1" applyProtection="1">
      <alignment vertical="top"/>
      <protection locked="0"/>
    </xf>
    <xf numFmtId="0" fontId="15" fillId="0" borderId="1" xfId="104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/>
    <xf numFmtId="1" fontId="15" fillId="5" borderId="1" xfId="0" applyNumberFormat="1" applyFont="1" applyFill="1" applyBorder="1" applyAlignment="1"/>
    <xf numFmtId="181" fontId="15" fillId="0" borderId="1" xfId="0" applyNumberFormat="1" applyFont="1" applyFill="1" applyBorder="1" applyAlignment="1"/>
    <xf numFmtId="176" fontId="15" fillId="0" borderId="1" xfId="46" applyNumberFormat="1" applyFont="1" applyBorder="1" applyAlignment="1">
      <alignment vertical="top"/>
    </xf>
    <xf numFmtId="0" fontId="15" fillId="4" borderId="1" xfId="126" applyFont="1" applyFill="1" applyBorder="1" applyAlignment="1">
      <alignment vertical="top"/>
    </xf>
    <xf numFmtId="0" fontId="15" fillId="5" borderId="1" xfId="126" applyFont="1" applyFill="1" applyBorder="1" applyAlignment="1">
      <alignment vertical="top"/>
    </xf>
    <xf numFmtId="0" fontId="19" fillId="4" borderId="0" xfId="0" applyFont="1" applyFill="1" applyAlignment="1">
      <alignment horizontal="center" vertical="center"/>
    </xf>
    <xf numFmtId="0" fontId="20" fillId="0" borderId="0" xfId="0" applyFont="1" applyBorder="1" applyAlignment="1">
      <alignment vertical="top"/>
    </xf>
    <xf numFmtId="176" fontId="20" fillId="0" borderId="0" xfId="46" applyNumberFormat="1" applyFont="1" applyBorder="1" applyAlignment="1">
      <alignment vertical="top"/>
    </xf>
    <xf numFmtId="184" fontId="14" fillId="0" borderId="0" xfId="0" applyNumberFormat="1" applyFont="1" applyBorder="1"/>
    <xf numFmtId="0" fontId="10" fillId="4" borderId="0" xfId="0" applyFont="1" applyFill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19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2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1" fontId="23" fillId="4" borderId="1" xfId="0" applyNumberFormat="1" applyFont="1" applyFill="1" applyBorder="1" applyAlignment="1">
      <alignment horizontal="left"/>
    </xf>
    <xf numFmtId="1" fontId="22" fillId="4" borderId="1" xfId="0" applyNumberFormat="1" applyFont="1" applyFill="1" applyBorder="1" applyAlignment="1">
      <alignment horizontal="left"/>
    </xf>
    <xf numFmtId="1" fontId="24" fillId="4" borderId="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/>
    <xf numFmtId="1" fontId="24" fillId="3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/>
    <xf numFmtId="181" fontId="26" fillId="4" borderId="1" xfId="0" applyNumberFormat="1" applyFont="1" applyFill="1" applyBorder="1" applyAlignment="1"/>
    <xf numFmtId="0" fontId="15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0" fontId="8" fillId="0" borderId="0" xfId="0" applyFont="1"/>
    <xf numFmtId="182" fontId="27" fillId="0" borderId="0" xfId="0" applyNumberFormat="1" applyFont="1" applyAlignment="1">
      <alignment horizontal="center" vertical="center" wrapText="1"/>
    </xf>
    <xf numFmtId="182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 wrapText="1"/>
    </xf>
    <xf numFmtId="182" fontId="20" fillId="0" borderId="0" xfId="109" applyNumberFormat="1" applyFont="1" applyAlignment="1" applyProtection="1">
      <alignment vertical="top"/>
      <protection locked="0"/>
    </xf>
    <xf numFmtId="182" fontId="28" fillId="0" borderId="0" xfId="109" applyNumberFormat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1" fontId="28" fillId="0" borderId="1" xfId="0" applyNumberFormat="1" applyFont="1" applyBorder="1" applyAlignment="1" applyProtection="1">
      <alignment vertical="top"/>
      <protection locked="0"/>
    </xf>
    <xf numFmtId="0" fontId="29" fillId="0" borderId="1" xfId="0" applyFont="1" applyFill="1" applyBorder="1" applyAlignment="1"/>
    <xf numFmtId="177" fontId="15" fillId="5" borderId="1" xfId="72" applyFont="1" applyFill="1" applyBorder="1" applyAlignment="1" applyProtection="1">
      <alignment vertical="top"/>
      <protection locked="0"/>
    </xf>
    <xf numFmtId="0" fontId="0" fillId="5" borderId="0" xfId="0" applyFill="1" applyAlignment="1">
      <alignment vertical="top"/>
    </xf>
    <xf numFmtId="182" fontId="0" fillId="5" borderId="0" xfId="0" applyNumberFormat="1" applyFill="1" applyAlignment="1">
      <alignment vertical="top"/>
    </xf>
    <xf numFmtId="0" fontId="0" fillId="0" borderId="0" xfId="0" applyAlignment="1">
      <alignment vertical="top"/>
    </xf>
    <xf numFmtId="182" fontId="0" fillId="0" borderId="0" xfId="0" applyNumberFormat="1" applyAlignment="1">
      <alignment vertical="top"/>
    </xf>
    <xf numFmtId="0" fontId="0" fillId="5" borderId="0" xfId="76" applyFont="1" applyFill="1" applyAlignment="1">
      <alignment vertical="top"/>
    </xf>
    <xf numFmtId="182" fontId="0" fillId="5" borderId="0" xfId="76" applyNumberFormat="1" applyFont="1" applyFill="1" applyAlignment="1">
      <alignment vertical="top"/>
    </xf>
    <xf numFmtId="177" fontId="0" fillId="4" borderId="0" xfId="46" applyFont="1" applyFill="1" applyAlignment="1" applyProtection="1">
      <alignment vertical="top"/>
      <protection locked="0"/>
    </xf>
    <xf numFmtId="0" fontId="0" fillId="4" borderId="0" xfId="76" applyFont="1" applyFill="1" applyAlignment="1">
      <alignment vertical="top"/>
    </xf>
    <xf numFmtId="184" fontId="0" fillId="4" borderId="0" xfId="76" applyNumberFormat="1" applyFont="1" applyFill="1" applyAlignment="1">
      <alignment vertical="top"/>
    </xf>
    <xf numFmtId="0" fontId="0" fillId="4" borderId="0" xfId="0" applyFill="1" applyAlignment="1">
      <alignment vertical="top"/>
    </xf>
    <xf numFmtId="184" fontId="0" fillId="4" borderId="0" xfId="0" applyNumberFormat="1" applyFill="1"/>
    <xf numFmtId="0" fontId="15" fillId="0" borderId="1" xfId="0" applyFont="1" applyFill="1" applyBorder="1" applyAlignment="1">
      <alignment horizontal="left" vertical="top"/>
    </xf>
    <xf numFmtId="0" fontId="0" fillId="4" borderId="0" xfId="0" applyFill="1"/>
    <xf numFmtId="0" fontId="15" fillId="5" borderId="1" xfId="86" applyFont="1" applyFill="1" applyBorder="1" applyAlignment="1"/>
    <xf numFmtId="0" fontId="15" fillId="0" borderId="1" xfId="126" applyFont="1" applyFill="1" applyBorder="1" applyAlignment="1"/>
    <xf numFmtId="182" fontId="0" fillId="4" borderId="0" xfId="76" applyNumberFormat="1" applyFont="1" applyFill="1" applyAlignment="1">
      <alignment vertical="top"/>
    </xf>
    <xf numFmtId="0" fontId="28" fillId="4" borderId="0" xfId="0" applyFont="1" applyFill="1" applyAlignment="1">
      <alignment vertical="top"/>
    </xf>
    <xf numFmtId="182" fontId="28" fillId="4" borderId="0" xfId="0" applyNumberFormat="1" applyFont="1" applyFill="1" applyAlignment="1">
      <alignment vertical="top"/>
    </xf>
    <xf numFmtId="177" fontId="0" fillId="4" borderId="0" xfId="0" applyNumberFormat="1" applyFill="1"/>
    <xf numFmtId="182" fontId="28" fillId="0" borderId="0" xfId="0" applyNumberFormat="1" applyFont="1" applyAlignment="1">
      <alignment vertical="top"/>
    </xf>
    <xf numFmtId="184" fontId="0" fillId="0" borderId="0" xfId="0" applyNumberFormat="1"/>
    <xf numFmtId="0" fontId="15" fillId="0" borderId="0" xfId="0" applyFont="1" applyFill="1" applyBorder="1" applyAlignment="1">
      <alignment vertical="top"/>
    </xf>
    <xf numFmtId="179" fontId="0" fillId="0" borderId="0" xfId="3"/>
    <xf numFmtId="1" fontId="20" fillId="0" borderId="0" xfId="0" applyNumberFormat="1" applyFont="1" applyBorder="1" applyAlignment="1" applyProtection="1">
      <alignment vertical="top"/>
      <protection locked="0"/>
    </xf>
    <xf numFmtId="177" fontId="20" fillId="5" borderId="0" xfId="72" applyFont="1" applyFill="1" applyBorder="1" applyAlignment="1" applyProtection="1">
      <alignment vertical="top"/>
      <protection locked="0"/>
    </xf>
    <xf numFmtId="18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2" fontId="31" fillId="0" borderId="1" xfId="0" applyNumberFormat="1" applyFont="1" applyFill="1" applyBorder="1" applyAlignment="1"/>
    <xf numFmtId="177" fontId="15" fillId="0" borderId="1" xfId="3" applyNumberFormat="1" applyFont="1" applyBorder="1"/>
    <xf numFmtId="0" fontId="32" fillId="0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/>
    <xf numFmtId="0" fontId="33" fillId="4" borderId="1" xfId="0" applyFont="1" applyFill="1" applyBorder="1" applyAlignment="1">
      <alignment horizontal="left"/>
    </xf>
    <xf numFmtId="177" fontId="15" fillId="0" borderId="1" xfId="3" applyNumberFormat="1" applyFont="1" applyFill="1" applyBorder="1" applyAlignment="1"/>
    <xf numFmtId="0" fontId="26" fillId="4" borderId="1" xfId="89" applyFont="1" applyFill="1" applyBorder="1" applyAlignment="1"/>
    <xf numFmtId="0" fontId="24" fillId="6" borderId="1" xfId="0" applyFont="1" applyFill="1" applyBorder="1" applyAlignment="1">
      <alignment horizontal="left"/>
    </xf>
    <xf numFmtId="0" fontId="28" fillId="0" borderId="0" xfId="34" applyAlignment="1">
      <alignment vertical="top"/>
    </xf>
    <xf numFmtId="1" fontId="28" fillId="5" borderId="0" xfId="101" applyNumberFormat="1" applyFill="1" applyAlignment="1" applyProtection="1">
      <alignment vertical="top"/>
      <protection locked="0"/>
    </xf>
    <xf numFmtId="177" fontId="0" fillId="5" borderId="0" xfId="72" applyFont="1" applyFill="1" applyAlignment="1" applyProtection="1">
      <alignment vertical="top"/>
      <protection locked="0"/>
    </xf>
    <xf numFmtId="1" fontId="28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7" fontId="28" fillId="5" borderId="0" xfId="72" applyFill="1" applyAlignment="1" applyProtection="1">
      <alignment vertical="top"/>
      <protection locked="0"/>
    </xf>
    <xf numFmtId="1" fontId="28" fillId="5" borderId="0" xfId="100" applyNumberFormat="1" applyFill="1" applyAlignment="1" applyProtection="1">
      <alignment vertical="top"/>
      <protection locked="0"/>
    </xf>
    <xf numFmtId="177" fontId="28" fillId="5" borderId="0" xfId="46" applyFill="1" applyAlignment="1" applyProtection="1">
      <alignment vertical="top"/>
      <protection locked="0"/>
    </xf>
    <xf numFmtId="177" fontId="28" fillId="0" borderId="0" xfId="46" applyAlignment="1" applyProtection="1">
      <alignment vertical="top"/>
      <protection locked="0"/>
    </xf>
    <xf numFmtId="177" fontId="28" fillId="0" borderId="0" xfId="46" applyAlignment="1">
      <alignment vertical="top"/>
    </xf>
    <xf numFmtId="1" fontId="28" fillId="4" borderId="0" xfId="0" applyNumberFormat="1" applyFont="1" applyFill="1" applyAlignment="1" applyProtection="1">
      <alignment vertical="top"/>
      <protection locked="0"/>
    </xf>
    <xf numFmtId="1" fontId="0" fillId="4" borderId="0" xfId="0" applyNumberFormat="1" applyFill="1" applyAlignment="1" applyProtection="1">
      <alignment vertical="top"/>
      <protection locked="0"/>
    </xf>
    <xf numFmtId="2" fontId="28" fillId="0" borderId="0" xfId="0" applyNumberFormat="1" applyFont="1" applyAlignment="1" applyProtection="1">
      <alignment vertical="top"/>
      <protection locked="0"/>
    </xf>
    <xf numFmtId="1" fontId="28" fillId="0" borderId="0" xfId="100" applyNumberFormat="1" applyAlignment="1" applyProtection="1">
      <alignment vertical="top"/>
      <protection locked="0"/>
    </xf>
    <xf numFmtId="2" fontId="21" fillId="0" borderId="0" xfId="0" applyNumberFormat="1" applyFont="1"/>
    <xf numFmtId="2" fontId="0" fillId="4" borderId="0" xfId="0" applyNumberFormat="1" applyFill="1" applyAlignment="1">
      <alignment vertical="top"/>
    </xf>
    <xf numFmtId="2" fontId="21" fillId="4" borderId="0" xfId="0" applyNumberFormat="1" applyFont="1" applyFill="1"/>
    <xf numFmtId="2" fontId="28" fillId="0" borderId="0" xfId="30" applyNumberFormat="1" applyAlignment="1">
      <alignment vertical="top"/>
    </xf>
    <xf numFmtId="2" fontId="28" fillId="5" borderId="0" xfId="40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0" fillId="0" borderId="0" xfId="0" applyNumberFormat="1" applyAlignment="1">
      <alignment vertical="top"/>
    </xf>
    <xf numFmtId="2" fontId="28" fillId="0" borderId="0" xfId="119" applyNumberFormat="1" applyAlignment="1" applyProtection="1">
      <alignment vertical="top"/>
      <protection locked="0"/>
    </xf>
    <xf numFmtId="2" fontId="28" fillId="0" borderId="0" xfId="0" applyNumberFormat="1" applyFont="1" applyAlignment="1">
      <alignment vertical="top"/>
    </xf>
    <xf numFmtId="2" fontId="28" fillId="5" borderId="0" xfId="119" applyNumberFormat="1" applyFill="1" applyAlignment="1" applyProtection="1">
      <alignment vertical="top"/>
      <protection locked="0"/>
    </xf>
    <xf numFmtId="2" fontId="0" fillId="4" borderId="14" xfId="0" applyNumberFormat="1" applyFill="1" applyBorder="1" applyAlignment="1" applyProtection="1">
      <alignment vertical="top"/>
      <protection locked="0"/>
    </xf>
    <xf numFmtId="0" fontId="21" fillId="0" borderId="0" xfId="0" applyFont="1"/>
    <xf numFmtId="2" fontId="0" fillId="4" borderId="0" xfId="0" applyNumberFormat="1" applyFill="1" applyAlignment="1" applyProtection="1">
      <alignment vertical="top"/>
      <protection locked="0"/>
    </xf>
    <xf numFmtId="0" fontId="28" fillId="5" borderId="0" xfId="126" applyFill="1" applyAlignment="1">
      <alignment vertical="top"/>
    </xf>
    <xf numFmtId="0" fontId="21" fillId="4" borderId="0" xfId="0" applyFont="1" applyFill="1"/>
    <xf numFmtId="2" fontId="28" fillId="5" borderId="0" xfId="30" applyNumberFormat="1" applyFill="1" applyAlignment="1" applyProtection="1">
      <alignment vertical="top"/>
      <protection locked="0"/>
    </xf>
    <xf numFmtId="0" fontId="28" fillId="0" borderId="0" xfId="127" applyAlignment="1" applyProtection="1">
      <alignment vertical="top"/>
      <protection locked="0"/>
    </xf>
    <xf numFmtId="2" fontId="28" fillId="0" borderId="0" xfId="124" applyNumberFormat="1" applyAlignment="1">
      <alignment vertical="top"/>
    </xf>
    <xf numFmtId="2" fontId="28" fillId="5" borderId="0" xfId="0" applyNumberFormat="1" applyFont="1" applyFill="1" applyAlignment="1" applyProtection="1">
      <alignment vertical="top"/>
      <protection locked="0"/>
    </xf>
    <xf numFmtId="0" fontId="28" fillId="5" borderId="0" xfId="98" applyFill="1" applyAlignment="1" applyProtection="1">
      <alignment vertical="top"/>
      <protection locked="0"/>
    </xf>
    <xf numFmtId="0" fontId="28" fillId="0" borderId="0" xfId="121" applyAlignment="1">
      <alignment vertical="top"/>
    </xf>
    <xf numFmtId="0" fontId="28" fillId="5" borderId="0" xfId="0" applyFont="1" applyFill="1" applyAlignment="1" applyProtection="1">
      <alignment vertical="top"/>
      <protection locked="0"/>
    </xf>
    <xf numFmtId="0" fontId="28" fillId="5" borderId="0" xfId="104" applyFill="1" applyAlignment="1" applyProtection="1">
      <alignment vertical="top"/>
      <protection locked="0"/>
    </xf>
    <xf numFmtId="0" fontId="28" fillId="5" borderId="0" xfId="36" applyFill="1" applyAlignment="1" applyProtection="1">
      <alignment vertical="top"/>
      <protection locked="0"/>
    </xf>
    <xf numFmtId="0" fontId="28" fillId="5" borderId="0" xfId="104" applyFill="1" applyAlignment="1">
      <alignment vertical="top"/>
    </xf>
    <xf numFmtId="0" fontId="28" fillId="5" borderId="0" xfId="0" applyFont="1" applyFill="1" applyAlignment="1">
      <alignment vertical="top"/>
    </xf>
    <xf numFmtId="0" fontId="28" fillId="0" borderId="0" xfId="79"/>
    <xf numFmtId="0" fontId="28" fillId="0" borderId="0" xfId="76" applyAlignment="1">
      <alignment vertical="top"/>
    </xf>
    <xf numFmtId="2" fontId="28" fillId="4" borderId="0" xfId="119" applyNumberFormat="1" applyFill="1" applyAlignment="1" applyProtection="1">
      <alignment vertical="top"/>
      <protection locked="0"/>
    </xf>
    <xf numFmtId="2" fontId="28" fillId="4" borderId="0" xfId="0" applyNumberFormat="1" applyFont="1" applyFill="1" applyAlignment="1" applyProtection="1">
      <alignment vertical="top"/>
      <protection locked="0"/>
    </xf>
    <xf numFmtId="0" fontId="28" fillId="0" borderId="0" xfId="127"/>
    <xf numFmtId="0" fontId="28" fillId="0" borderId="0" xfId="93"/>
    <xf numFmtId="0" fontId="0" fillId="4" borderId="0" xfId="21" applyFill="1"/>
    <xf numFmtId="0" fontId="28" fillId="0" borderId="0" xfId="121"/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/>
    <xf numFmtId="0" fontId="34" fillId="5" borderId="1" xfId="0" applyFont="1" applyFill="1" applyBorder="1" applyAlignment="1"/>
    <xf numFmtId="0" fontId="15" fillId="0" borderId="1" xfId="128" applyBorder="1" applyAlignment="1" applyProtection="1">
      <alignment vertical="top"/>
      <protection locked="0"/>
    </xf>
    <xf numFmtId="1" fontId="34" fillId="5" borderId="1" xfId="0" applyNumberFormat="1" applyFont="1" applyFill="1" applyBorder="1" applyAlignment="1">
      <alignment horizontal="left"/>
    </xf>
    <xf numFmtId="0" fontId="35" fillId="0" borderId="1" xfId="0" applyFont="1" applyFill="1" applyBorder="1" applyAlignment="1"/>
    <xf numFmtId="0" fontId="35" fillId="4" borderId="1" xfId="0" applyFont="1" applyFill="1" applyBorder="1" applyAlignment="1"/>
    <xf numFmtId="1" fontId="36" fillId="4" borderId="1" xfId="0" applyNumberFormat="1" applyFont="1" applyFill="1" applyBorder="1" applyAlignment="1">
      <alignment horizontal="left"/>
    </xf>
    <xf numFmtId="0" fontId="35" fillId="0" borderId="1" xfId="0" applyFont="1" applyFill="1" applyBorder="1" applyAlignment="1">
      <alignment vertical="top"/>
    </xf>
    <xf numFmtId="181" fontId="35" fillId="0" borderId="1" xfId="0" applyNumberFormat="1" applyFont="1" applyFill="1" applyBorder="1" applyAlignment="1"/>
    <xf numFmtId="0" fontId="36" fillId="4" borderId="1" xfId="0" applyFont="1" applyFill="1" applyBorder="1" applyAlignment="1">
      <alignment horizontal="left"/>
    </xf>
    <xf numFmtId="0" fontId="36" fillId="4" borderId="1" xfId="0" applyFont="1" applyFill="1" applyBorder="1" applyAlignment="1"/>
    <xf numFmtId="0" fontId="26" fillId="0" borderId="1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0" fontId="23" fillId="4" borderId="1" xfId="21" applyFont="1" applyFill="1" applyBorder="1" applyAlignment="1"/>
    <xf numFmtId="0" fontId="15" fillId="4" borderId="1" xfId="0" applyFont="1" applyFill="1" applyBorder="1" applyAlignment="1">
      <alignment horizontal="left" vertical="top"/>
    </xf>
    <xf numFmtId="1" fontId="15" fillId="4" borderId="1" xfId="3" applyNumberFormat="1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/>
    </xf>
    <xf numFmtId="1" fontId="24" fillId="0" borderId="1" xfId="0" applyNumberFormat="1" applyFont="1" applyFill="1" applyBorder="1" applyAlignment="1">
      <alignment horizontal="left"/>
    </xf>
    <xf numFmtId="0" fontId="15" fillId="4" borderId="1" xfId="89" applyFont="1" applyFill="1" applyBorder="1" applyAlignment="1"/>
    <xf numFmtId="1" fontId="22" fillId="0" borderId="1" xfId="0" applyNumberFormat="1" applyFont="1" applyFill="1" applyBorder="1" applyAlignment="1">
      <alignment horizontal="left"/>
    </xf>
    <xf numFmtId="0" fontId="28" fillId="0" borderId="1" xfId="0" applyFont="1" applyBorder="1"/>
    <xf numFmtId="181" fontId="15" fillId="0" borderId="1" xfId="0" applyNumberFormat="1" applyFont="1" applyFill="1" applyBorder="1" applyAlignment="1">
      <alignment vertical="top"/>
    </xf>
    <xf numFmtId="0" fontId="29" fillId="5" borderId="1" xfId="0" applyFont="1" applyFill="1" applyBorder="1" applyAlignment="1"/>
    <xf numFmtId="176" fontId="15" fillId="0" borderId="1" xfId="0" applyNumberFormat="1" applyFont="1" applyFill="1" applyBorder="1" applyAlignment="1"/>
    <xf numFmtId="0" fontId="28" fillId="4" borderId="1" xfId="0" applyFont="1" applyFill="1" applyBorder="1"/>
    <xf numFmtId="176" fontId="15" fillId="4" borderId="1" xfId="0" applyNumberFormat="1" applyFont="1" applyFill="1" applyBorder="1" applyAlignment="1"/>
    <xf numFmtId="182" fontId="15" fillId="4" borderId="1" xfId="0" applyNumberFormat="1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0" fontId="29" fillId="4" borderId="1" xfId="0" applyFont="1" applyFill="1" applyBorder="1" applyAlignment="1"/>
    <xf numFmtId="2" fontId="15" fillId="4" borderId="1" xfId="0" applyNumberFormat="1" applyFont="1" applyFill="1" applyBorder="1" applyAlignment="1"/>
    <xf numFmtId="0" fontId="21" fillId="4" borderId="1" xfId="0" applyFont="1" applyFill="1" applyBorder="1"/>
    <xf numFmtId="0" fontId="0" fillId="4" borderId="1" xfId="0" applyFill="1" applyBorder="1"/>
    <xf numFmtId="1" fontId="15" fillId="4" borderId="1" xfId="0" applyNumberFormat="1" applyFont="1" applyFill="1" applyBorder="1" applyAlignment="1"/>
    <xf numFmtId="181" fontId="15" fillId="4" borderId="1" xfId="0" applyNumberFormat="1" applyFont="1" applyFill="1" applyBorder="1" applyAlignment="1">
      <alignment vertical="top"/>
    </xf>
    <xf numFmtId="0" fontId="37" fillId="4" borderId="1" xfId="0" applyFont="1" applyFill="1" applyBorder="1" applyAlignment="1"/>
    <xf numFmtId="0" fontId="21" fillId="4" borderId="1" xfId="0" applyFont="1" applyFill="1" applyBorder="1" applyAlignment="1">
      <alignment vertical="top"/>
    </xf>
    <xf numFmtId="49" fontId="25" fillId="4" borderId="1" xfId="0" applyNumberFormat="1" applyFont="1" applyFill="1" applyBorder="1" applyAlignment="1"/>
    <xf numFmtId="0" fontId="15" fillId="4" borderId="1" xfId="0" applyFont="1" applyFill="1" applyBorder="1" applyAlignment="1">
      <alignment horizontal="left" vertical="center"/>
    </xf>
    <xf numFmtId="1" fontId="15" fillId="4" borderId="1" xfId="0" applyNumberFormat="1" applyFont="1" applyFill="1" applyBorder="1" applyAlignment="1">
      <alignment horizontal="right" vertical="center"/>
    </xf>
    <xf numFmtId="181" fontId="15" fillId="4" borderId="1" xfId="0" applyNumberFormat="1" applyFont="1" applyFill="1" applyBorder="1" applyAlignment="1">
      <alignment horizontal="right" vertical="center"/>
    </xf>
    <xf numFmtId="1" fontId="15" fillId="4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vertical="center"/>
    </xf>
    <xf numFmtId="184" fontId="15" fillId="4" borderId="1" xfId="0" applyNumberFormat="1" applyFont="1" applyFill="1" applyBorder="1" applyAlignment="1"/>
    <xf numFmtId="176" fontId="15" fillId="4" borderId="1" xfId="3" applyNumberFormat="1" applyFont="1" applyFill="1" applyBorder="1" applyAlignment="1">
      <alignment vertical="top"/>
    </xf>
    <xf numFmtId="182" fontId="15" fillId="4" borderId="1" xfId="0" applyNumberFormat="1" applyFont="1" applyFill="1" applyBorder="1" applyAlignment="1"/>
    <xf numFmtId="0" fontId="29" fillId="4" borderId="1" xfId="104" applyFont="1" applyFill="1" applyBorder="1" applyAlignment="1" applyProtection="1">
      <alignment vertical="top"/>
      <protection locked="0"/>
    </xf>
    <xf numFmtId="2" fontId="15" fillId="0" borderId="1" xfId="0" applyNumberFormat="1" applyFont="1" applyFill="1" applyBorder="1" applyAlignment="1"/>
    <xf numFmtId="0" fontId="15" fillId="0" borderId="1" xfId="0" applyFont="1" applyFill="1" applyBorder="1" applyAlignment="1">
      <alignment vertical="center"/>
    </xf>
    <xf numFmtId="0" fontId="38" fillId="7" borderId="1" xfId="0" applyFont="1" applyFill="1" applyBorder="1" applyAlignment="1">
      <alignment horizontal="left"/>
    </xf>
    <xf numFmtId="177" fontId="15" fillId="0" borderId="1" xfId="3" applyNumberFormat="1" applyFont="1" applyBorder="1" applyAlignment="1"/>
    <xf numFmtId="2" fontId="35" fillId="0" borderId="1" xfId="0" applyNumberFormat="1" applyFont="1" applyFill="1" applyBorder="1" applyAlignment="1"/>
    <xf numFmtId="0" fontId="28" fillId="0" borderId="0" xfId="0" applyFont="1"/>
    <xf numFmtId="181" fontId="28" fillId="0" borderId="0" xfId="0" applyNumberFormat="1" applyFont="1"/>
    <xf numFmtId="0" fontId="39" fillId="8" borderId="1" xfId="0" applyFont="1" applyFill="1" applyBorder="1" applyAlignment="1">
      <alignment horizontal="left"/>
    </xf>
    <xf numFmtId="181" fontId="0" fillId="0" borderId="0" xfId="0" applyNumberFormat="1"/>
    <xf numFmtId="0" fontId="24" fillId="4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 vertical="top"/>
    </xf>
    <xf numFmtId="0" fontId="40" fillId="4" borderId="1" xfId="0" applyFont="1" applyFill="1" applyBorder="1" applyAlignment="1">
      <alignment horizontal="left" vertical="top"/>
    </xf>
    <xf numFmtId="0" fontId="28" fillId="4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4" borderId="1" xfId="0" applyFont="1" applyFill="1" applyBorder="1" applyAlignment="1">
      <alignment horizontal="left" vertical="top"/>
    </xf>
    <xf numFmtId="1" fontId="28" fillId="4" borderId="1" xfId="0" applyNumberFormat="1" applyFont="1" applyFill="1" applyBorder="1" applyAlignment="1" applyProtection="1">
      <alignment vertical="top"/>
      <protection locked="0"/>
    </xf>
    <xf numFmtId="0" fontId="41" fillId="4" borderId="1" xfId="0" applyFont="1" applyFill="1" applyBorder="1" applyAlignment="1">
      <alignment horizontal="left" vertical="top"/>
    </xf>
    <xf numFmtId="177" fontId="15" fillId="4" borderId="1" xfId="3" applyNumberFormat="1" applyFont="1" applyFill="1" applyBorder="1"/>
    <xf numFmtId="177" fontId="15" fillId="4" borderId="1" xfId="3" applyNumberFormat="1" applyFont="1" applyFill="1" applyBorder="1" applyAlignment="1">
      <alignment vertical="top"/>
    </xf>
    <xf numFmtId="2" fontId="15" fillId="4" borderId="1" xfId="0" applyNumberFormat="1" applyFont="1" applyFill="1" applyBorder="1" applyAlignment="1">
      <alignment vertical="top"/>
    </xf>
    <xf numFmtId="177" fontId="15" fillId="4" borderId="1" xfId="46" applyFont="1" applyFill="1" applyBorder="1"/>
    <xf numFmtId="43" fontId="37" fillId="4" borderId="1" xfId="3" applyNumberFormat="1" applyFont="1" applyFill="1" applyBorder="1"/>
    <xf numFmtId="0" fontId="21" fillId="4" borderId="1" xfId="0" applyFont="1" applyFill="1" applyBorder="1" applyAlignment="1">
      <alignment horizontal="left"/>
    </xf>
    <xf numFmtId="177" fontId="15" fillId="4" borderId="1" xfId="46" applyFont="1" applyFill="1" applyBorder="1" applyAlignment="1">
      <alignment vertical="center"/>
    </xf>
    <xf numFmtId="177" fontId="15" fillId="4" borderId="1" xfId="3" applyNumberFormat="1" applyFont="1" applyFill="1" applyBorder="1" applyAlignment="1"/>
    <xf numFmtId="177" fontId="0" fillId="0" borderId="0" xfId="0" applyNumberFormat="1"/>
    <xf numFmtId="177" fontId="15" fillId="4" borderId="1" xfId="0" applyNumberFormat="1" applyFont="1" applyFill="1" applyBorder="1" applyAlignment="1"/>
    <xf numFmtId="0" fontId="28" fillId="4" borderId="1" xfId="89" applyFont="1" applyFill="1" applyBorder="1"/>
    <xf numFmtId="2" fontId="28" fillId="0" borderId="0" xfId="26" applyNumberFormat="1" applyAlignment="1">
      <alignment vertical="top"/>
    </xf>
    <xf numFmtId="2" fontId="0" fillId="4" borderId="0" xfId="0" applyNumberFormat="1" applyFill="1"/>
    <xf numFmtId="2" fontId="0" fillId="0" borderId="0" xfId="0" applyNumberFormat="1"/>
    <xf numFmtId="177" fontId="0" fillId="0" borderId="0" xfId="46" applyFont="1"/>
    <xf numFmtId="177" fontId="0" fillId="0" borderId="0" xfId="72" applyFont="1"/>
    <xf numFmtId="2" fontId="28" fillId="5" borderId="0" xfId="26" applyNumberFormat="1" applyFill="1" applyAlignment="1" applyProtection="1">
      <alignment vertical="top"/>
      <protection locked="0"/>
    </xf>
    <xf numFmtId="0" fontId="28" fillId="0" borderId="0" xfId="26"/>
    <xf numFmtId="0" fontId="28" fillId="0" borderId="0" xfId="26" applyAlignment="1">
      <alignment vertical="top"/>
    </xf>
    <xf numFmtId="177" fontId="28" fillId="4" borderId="0" xfId="72" applyFill="1" applyAlignment="1" applyProtection="1">
      <alignment vertical="top"/>
      <protection locked="0"/>
    </xf>
    <xf numFmtId="177" fontId="28" fillId="4" borderId="0" xfId="46" applyFill="1" applyAlignment="1" applyProtection="1">
      <alignment vertical="top"/>
      <protection locked="0"/>
    </xf>
    <xf numFmtId="0" fontId="16" fillId="4" borderId="1" xfId="0" applyFont="1" applyFill="1" applyBorder="1" applyAlignment="1"/>
    <xf numFmtId="0" fontId="16" fillId="4" borderId="1" xfId="0" applyFont="1" applyFill="1" applyBorder="1" applyAlignment="1">
      <alignment vertical="top"/>
    </xf>
    <xf numFmtId="1" fontId="16" fillId="4" borderId="1" xfId="0" applyNumberFormat="1" applyFont="1" applyFill="1" applyBorder="1" applyAlignment="1"/>
    <xf numFmtId="184" fontId="16" fillId="4" borderId="1" xfId="0" applyNumberFormat="1" applyFont="1" applyFill="1" applyBorder="1" applyAlignment="1"/>
    <xf numFmtId="0" fontId="21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vertical="top"/>
    </xf>
    <xf numFmtId="0" fontId="21" fillId="0" borderId="0" xfId="0" applyFont="1" applyBorder="1"/>
    <xf numFmtId="0" fontId="15" fillId="4" borderId="0" xfId="0" applyFont="1" applyFill="1" applyBorder="1" applyAlignment="1"/>
    <xf numFmtId="1" fontId="16" fillId="4" borderId="0" xfId="0" applyNumberFormat="1" applyFont="1" applyFill="1" applyBorder="1" applyAlignment="1"/>
    <xf numFmtId="184" fontId="16" fillId="4" borderId="0" xfId="0" applyNumberFormat="1" applyFont="1" applyFill="1" applyBorder="1" applyAlignment="1"/>
    <xf numFmtId="0" fontId="14" fillId="4" borderId="0" xfId="0" applyFont="1" applyFill="1" applyBorder="1" applyAlignment="1">
      <alignment vertical="center"/>
    </xf>
    <xf numFmtId="0" fontId="0" fillId="0" borderId="0" xfId="0" applyBorder="1"/>
    <xf numFmtId="0" fontId="21" fillId="0" borderId="0" xfId="0" applyFont="1" applyBorder="1" applyAlignment="1">
      <alignment horizontal="left"/>
    </xf>
    <xf numFmtId="181" fontId="28" fillId="0" borderId="0" xfId="0" applyNumberFormat="1" applyFont="1" applyBorder="1" applyAlignment="1">
      <alignment vertical="top"/>
    </xf>
    <xf numFmtId="0" fontId="21" fillId="4" borderId="0" xfId="0" applyFont="1" applyFill="1" applyBorder="1"/>
    <xf numFmtId="0" fontId="21" fillId="4" borderId="0" xfId="0" applyFont="1" applyFill="1" applyBorder="1" applyAlignment="1">
      <alignment horizontal="left"/>
    </xf>
    <xf numFmtId="181" fontId="28" fillId="4" borderId="0" xfId="0" applyNumberFormat="1" applyFont="1" applyFill="1" applyBorder="1" applyAlignment="1">
      <alignment vertical="top"/>
    </xf>
    <xf numFmtId="1" fontId="21" fillId="4" borderId="0" xfId="0" applyNumberFormat="1" applyFont="1" applyFill="1" applyBorder="1" applyAlignment="1">
      <alignment horizontal="left"/>
    </xf>
    <xf numFmtId="181" fontId="21" fillId="4" borderId="0" xfId="0" applyNumberFormat="1" applyFont="1" applyFill="1" applyBorder="1"/>
    <xf numFmtId="0" fontId="28" fillId="4" borderId="0" xfId="0" applyFont="1" applyFill="1" applyBorder="1" applyAlignment="1">
      <alignment vertical="top"/>
    </xf>
    <xf numFmtId="0" fontId="28" fillId="0" borderId="0" xfId="0" applyFont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181" fontId="21" fillId="0" borderId="0" xfId="0" applyNumberFormat="1" applyFont="1" applyBorder="1"/>
    <xf numFmtId="0" fontId="28" fillId="4" borderId="0" xfId="0" applyFont="1" applyFill="1" applyBorder="1"/>
    <xf numFmtId="0" fontId="28" fillId="0" borderId="0" xfId="0" applyFont="1" applyBorder="1"/>
    <xf numFmtId="0" fontId="28" fillId="5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184" fontId="21" fillId="4" borderId="0" xfId="0" applyNumberFormat="1" applyFont="1" applyFill="1" applyBorder="1"/>
    <xf numFmtId="0" fontId="21" fillId="5" borderId="0" xfId="0" applyFont="1" applyFill="1" applyBorder="1"/>
    <xf numFmtId="0" fontId="21" fillId="0" borderId="0" xfId="0" applyFont="1" applyBorder="1" applyAlignment="1">
      <alignment vertical="top"/>
    </xf>
    <xf numFmtId="184" fontId="21" fillId="0" borderId="0" xfId="0" applyNumberFormat="1" applyFont="1" applyBorder="1"/>
    <xf numFmtId="0" fontId="28" fillId="4" borderId="0" xfId="104" applyFont="1" applyFill="1" applyBorder="1" applyAlignment="1" applyProtection="1">
      <alignment vertical="top"/>
      <protection locked="0"/>
    </xf>
    <xf numFmtId="182" fontId="21" fillId="4" borderId="0" xfId="0" applyNumberFormat="1" applyFont="1" applyFill="1" applyBorder="1"/>
    <xf numFmtId="0" fontId="21" fillId="4" borderId="0" xfId="21" applyFont="1" applyFill="1" applyBorder="1"/>
    <xf numFmtId="0" fontId="14" fillId="4" borderId="0" xfId="0" applyFont="1" applyFill="1" applyBorder="1" applyAlignment="1">
      <alignment horizontal="center" vertical="center"/>
    </xf>
    <xf numFmtId="0" fontId="28" fillId="5" borderId="0" xfId="91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182" fontId="28" fillId="5" borderId="0" xfId="0" applyNumberFormat="1" applyFont="1" applyFill="1" applyBorder="1" applyAlignment="1">
      <alignment vertical="top"/>
    </xf>
    <xf numFmtId="185" fontId="15" fillId="4" borderId="1" xfId="0" applyNumberFormat="1" applyFont="1" applyFill="1" applyBorder="1" applyAlignment="1"/>
    <xf numFmtId="2" fontId="21" fillId="4" borderId="1" xfId="0" applyNumberFormat="1" applyFont="1" applyFill="1" applyBorder="1" applyAlignment="1">
      <alignment horizontal="left" vertical="top"/>
    </xf>
    <xf numFmtId="177" fontId="16" fillId="4" borderId="1" xfId="0" applyNumberFormat="1" applyFont="1" applyFill="1" applyBorder="1" applyAlignment="1"/>
    <xf numFmtId="1" fontId="28" fillId="0" borderId="0" xfId="0" applyNumberFormat="1" applyFont="1" applyBorder="1" applyAlignment="1" applyProtection="1">
      <alignment vertical="top"/>
      <protection locked="0"/>
    </xf>
    <xf numFmtId="177" fontId="16" fillId="4" borderId="0" xfId="0" applyNumberFormat="1" applyFont="1" applyFill="1" applyBorder="1" applyAlignment="1"/>
    <xf numFmtId="179" fontId="0" fillId="0" borderId="0" xfId="3" applyBorder="1"/>
    <xf numFmtId="179" fontId="41" fillId="0" borderId="0" xfId="3" applyFont="1" applyBorder="1"/>
    <xf numFmtId="179" fontId="21" fillId="4" borderId="0" xfId="3" applyFont="1" applyFill="1" applyBorder="1"/>
    <xf numFmtId="0" fontId="28" fillId="4" borderId="0" xfId="0" applyFont="1" applyFill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179" fontId="21" fillId="0" borderId="0" xfId="3" applyFont="1" applyBorder="1"/>
    <xf numFmtId="0" fontId="41" fillId="4" borderId="0" xfId="0" applyFont="1" applyFill="1" applyBorder="1"/>
    <xf numFmtId="0" fontId="28" fillId="4" borderId="0" xfId="89" applyFont="1" applyFill="1" applyBorder="1"/>
    <xf numFmtId="177" fontId="21" fillId="0" borderId="0" xfId="46" applyFont="1" applyBorder="1"/>
    <xf numFmtId="179" fontId="28" fillId="4" borderId="0" xfId="3" applyFont="1" applyFill="1" applyBorder="1"/>
    <xf numFmtId="0" fontId="28" fillId="5" borderId="0" xfId="76" applyFill="1" applyBorder="1"/>
    <xf numFmtId="0" fontId="42" fillId="0" borderId="0" xfId="0" applyFont="1" applyBorder="1"/>
    <xf numFmtId="177" fontId="0" fillId="0" borderId="0" xfId="72" applyFont="1" applyBorder="1"/>
    <xf numFmtId="1" fontId="14" fillId="4" borderId="0" xfId="0" applyNumberFormat="1" applyFont="1" applyFill="1" applyBorder="1" applyAlignment="1">
      <alignment vertical="center"/>
    </xf>
    <xf numFmtId="177" fontId="14" fillId="4" borderId="0" xfId="0" applyNumberFormat="1" applyFont="1" applyFill="1" applyBorder="1" applyAlignment="1">
      <alignment vertical="center"/>
    </xf>
    <xf numFmtId="1" fontId="28" fillId="0" borderId="0" xfId="0" applyNumberFormat="1" applyFont="1" applyAlignment="1">
      <alignment vertical="top"/>
    </xf>
    <xf numFmtId="178" fontId="0" fillId="0" borderId="0" xfId="46" applyNumberFormat="1" applyFont="1"/>
    <xf numFmtId="178" fontId="0" fillId="0" borderId="0" xfId="0" applyNumberFormat="1"/>
    <xf numFmtId="1" fontId="0" fillId="0" borderId="0" xfId="0" applyNumberFormat="1"/>
    <xf numFmtId="2" fontId="28" fillId="0" borderId="0" xfId="0" applyNumberFormat="1" applyFont="1"/>
    <xf numFmtId="1" fontId="28" fillId="0" borderId="0" xfId="0" applyNumberFormat="1" applyFont="1"/>
    <xf numFmtId="0" fontId="28" fillId="4" borderId="0" xfId="80" applyFill="1" applyAlignment="1">
      <alignment vertical="top"/>
    </xf>
    <xf numFmtId="0" fontId="28" fillId="0" borderId="0" xfId="80" applyAlignment="1">
      <alignment vertical="top"/>
    </xf>
    <xf numFmtId="0" fontId="28" fillId="0" borderId="0" xfId="119" applyAlignment="1" applyProtection="1">
      <alignment vertical="top"/>
      <protection locked="0"/>
    </xf>
    <xf numFmtId="0" fontId="28" fillId="4" borderId="0" xfId="119" applyFill="1" applyAlignment="1" applyProtection="1">
      <alignment vertical="top"/>
      <protection locked="0"/>
    </xf>
    <xf numFmtId="0" fontId="43" fillId="4" borderId="0" xfId="0" applyFont="1" applyFill="1" applyAlignment="1">
      <alignment horizontal="left"/>
    </xf>
    <xf numFmtId="0" fontId="4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5" fillId="0" borderId="15" xfId="0" applyFont="1" applyBorder="1" applyAlignment="1">
      <alignment horizontal="left" vertical="center"/>
    </xf>
    <xf numFmtId="0" fontId="45" fillId="0" borderId="16" xfId="0" applyFont="1" applyBorder="1" applyAlignment="1">
      <alignment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5" fillId="0" borderId="15" xfId="0" applyFont="1" applyBorder="1"/>
    <xf numFmtId="0" fontId="45" fillId="0" borderId="16" xfId="0" applyFont="1" applyBorder="1"/>
    <xf numFmtId="0" fontId="45" fillId="0" borderId="17" xfId="0" applyFont="1" applyBorder="1"/>
    <xf numFmtId="0" fontId="45" fillId="0" borderId="15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0" xfId="0" applyFont="1" applyAlignment="1">
      <alignment horizontal="center"/>
    </xf>
    <xf numFmtId="58" fontId="45" fillId="0" borderId="0" xfId="0" applyNumberFormat="1" applyFont="1"/>
    <xf numFmtId="0" fontId="45" fillId="0" borderId="18" xfId="0" applyFont="1" applyBorder="1"/>
    <xf numFmtId="0" fontId="45" fillId="0" borderId="0" xfId="0" applyFont="1" applyAlignment="1">
      <alignment vertic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6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vertical="center" wrapText="1"/>
    </xf>
    <xf numFmtId="187" fontId="0" fillId="0" borderId="1" xfId="3" applyNumberFormat="1" applyFont="1" applyBorder="1"/>
    <xf numFmtId="37" fontId="45" fillId="0" borderId="0" xfId="3" applyNumberFormat="1" applyFont="1" applyAlignment="1">
      <alignment vertical="center" wrapText="1"/>
    </xf>
    <xf numFmtId="187" fontId="9" fillId="0" borderId="1" xfId="3" applyNumberFormat="1" applyFont="1" applyBorder="1" applyAlignment="1">
      <alignment vertical="center" wrapText="1"/>
    </xf>
    <xf numFmtId="0" fontId="46" fillId="0" borderId="1" xfId="0" applyFont="1" applyBorder="1" applyAlignment="1">
      <alignment horizontal="center"/>
    </xf>
    <xf numFmtId="187" fontId="46" fillId="0" borderId="1" xfId="3" applyNumberFormat="1" applyFont="1" applyBorder="1" applyAlignment="1">
      <alignment horizontal="center"/>
    </xf>
    <xf numFmtId="187" fontId="45" fillId="0" borderId="0" xfId="3" applyNumberFormat="1" applyFont="1"/>
    <xf numFmtId="0" fontId="45" fillId="0" borderId="17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center"/>
    </xf>
    <xf numFmtId="0" fontId="48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8" fontId="45" fillId="0" borderId="0" xfId="0" applyNumberFormat="1" applyFont="1"/>
    <xf numFmtId="0" fontId="1" fillId="0" borderId="17" xfId="0" applyFont="1" applyBorder="1" applyAlignment="1">
      <alignment horizontal="center"/>
    </xf>
    <xf numFmtId="187" fontId="21" fillId="0" borderId="0" xfId="3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45" fillId="0" borderId="0" xfId="0" applyNumberFormat="1" applyFont="1"/>
    <xf numFmtId="178" fontId="21" fillId="0" borderId="0" xfId="3" applyNumberFormat="1" applyFont="1" applyAlignment="1">
      <alignment horizontal="center"/>
    </xf>
    <xf numFmtId="178" fontId="1" fillId="0" borderId="0" xfId="3" applyNumberFormat="1" applyFont="1" applyAlignment="1">
      <alignment horizontal="center"/>
    </xf>
    <xf numFmtId="0" fontId="49" fillId="0" borderId="0" xfId="0" applyFont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/>
    </xf>
    <xf numFmtId="37" fontId="9" fillId="0" borderId="0" xfId="3" applyNumberFormat="1" applyFont="1" applyBorder="1" applyAlignment="1">
      <alignment vertical="center" wrapText="1"/>
    </xf>
    <xf numFmtId="37" fontId="45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left"/>
    </xf>
    <xf numFmtId="0" fontId="45" fillId="0" borderId="21" xfId="0" applyFont="1" applyBorder="1" applyAlignment="1">
      <alignment horizontal="left"/>
    </xf>
    <xf numFmtId="0" fontId="45" fillId="0" borderId="1" xfId="0" applyFont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7" fontId="9" fillId="0" borderId="15" xfId="3" applyNumberFormat="1" applyFont="1" applyBorder="1" applyAlignment="1">
      <alignment horizontal="center" vertical="center" wrapText="1"/>
    </xf>
    <xf numFmtId="37" fontId="9" fillId="0" borderId="17" xfId="3" applyNumberFormat="1" applyFont="1" applyBorder="1" applyAlignment="1">
      <alignment horizontal="center" vertical="center" wrapText="1"/>
    </xf>
    <xf numFmtId="37" fontId="45" fillId="0" borderId="1" xfId="3" applyNumberFormat="1" applyFont="1" applyBorder="1" applyAlignment="1">
      <alignment vertical="center"/>
    </xf>
    <xf numFmtId="0" fontId="45" fillId="0" borderId="23" xfId="0" applyFont="1" applyBorder="1" applyAlignment="1">
      <alignment horizontal="left"/>
    </xf>
    <xf numFmtId="0" fontId="45" fillId="0" borderId="22" xfId="0" applyFont="1" applyBorder="1"/>
    <xf numFmtId="179" fontId="0" fillId="0" borderId="1" xfId="3" applyFont="1" applyBorder="1" applyAlignment="1">
      <alignment vertical="center"/>
    </xf>
    <xf numFmtId="179" fontId="0" fillId="0" borderId="1" xfId="3" applyFont="1" applyBorder="1"/>
    <xf numFmtId="0" fontId="45" fillId="0" borderId="17" xfId="0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45" fillId="0" borderId="15" xfId="0" applyFont="1" applyBorder="1" applyAlignment="1">
      <alignment vertical="center"/>
    </xf>
    <xf numFmtId="180" fontId="45" fillId="0" borderId="0" xfId="0" applyNumberFormat="1" applyFont="1"/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46" fillId="0" borderId="35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50" fillId="9" borderId="36" xfId="0" applyFont="1" applyFill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10" borderId="25" xfId="0" applyFont="1" applyFill="1" applyBorder="1" applyAlignment="1">
      <alignment horizontal="center" vertical="center"/>
    </xf>
    <xf numFmtId="0" fontId="51" fillId="3" borderId="25" xfId="0" applyFont="1" applyFill="1" applyBorder="1" applyAlignment="1">
      <alignment horizontal="center" vertical="center"/>
    </xf>
    <xf numFmtId="0" fontId="51" fillId="11" borderId="25" xfId="0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46" fillId="0" borderId="51" xfId="0" applyFont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5" fillId="0" borderId="15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17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52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2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3" fontId="46" fillId="0" borderId="52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46" fillId="0" borderId="56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 indent="5"/>
    </xf>
    <xf numFmtId="0" fontId="9" fillId="0" borderId="57" xfId="0" applyFont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51" fillId="11" borderId="58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50" fillId="0" borderId="5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top"/>
    </xf>
    <xf numFmtId="0" fontId="56" fillId="0" borderId="16" xfId="0" applyFont="1" applyBorder="1" applyAlignment="1">
      <alignment horizontal="center" vertical="top"/>
    </xf>
    <xf numFmtId="0" fontId="56" fillId="0" borderId="17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52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/>
    <xf numFmtId="187" fontId="9" fillId="0" borderId="0" xfId="0" applyNumberFormat="1" applyFont="1"/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7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186" fontId="9" fillId="0" borderId="15" xfId="3" applyNumberFormat="1" applyFont="1" applyBorder="1" applyAlignment="1">
      <alignment horizontal="center" vertical="top" wrapText="1"/>
    </xf>
    <xf numFmtId="186" fontId="9" fillId="0" borderId="17" xfId="3" applyNumberFormat="1" applyFont="1" applyBorder="1" applyAlignment="1">
      <alignment horizontal="center" vertical="top" wrapText="1"/>
    </xf>
    <xf numFmtId="179" fontId="9" fillId="0" borderId="1" xfId="3" applyFont="1" applyBorder="1" applyAlignment="1">
      <alignment horizontal="center" vertical="center" wrapText="1"/>
    </xf>
    <xf numFmtId="0" fontId="46" fillId="0" borderId="0" xfId="0" applyFont="1"/>
    <xf numFmtId="0" fontId="9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187" fontId="9" fillId="0" borderId="1" xfId="3" applyNumberFormat="1" applyFont="1" applyBorder="1"/>
    <xf numFmtId="187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5" fillId="0" borderId="1" xfId="0" applyFont="1" applyFill="1" applyBorder="1" applyAlignment="1" quotePrefix="1">
      <alignment horizontal="left"/>
    </xf>
  </cellXfs>
  <cellStyles count="129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60% - Accent4" xfId="15" builtinId="44"/>
    <cellStyle name="Followed Hyperlink" xfId="16" builtinId="9"/>
    <cellStyle name="40% - Accent3" xfId="17" builtinId="39"/>
    <cellStyle name="Warning Text" xfId="18" builtinId="11"/>
    <cellStyle name="40% - Accent2" xfId="19" builtinId="35"/>
    <cellStyle name="Normal 2 52" xfId="20"/>
    <cellStyle name="Normal 136 3" xfId="21"/>
    <cellStyle name="Title" xfId="22" builtinId="15"/>
    <cellStyle name="CExplanatory Text" xfId="23" builtinId="53"/>
    <cellStyle name="Normal 74 3" xfId="24"/>
    <cellStyle name="Heading 1" xfId="25" builtinId="16"/>
    <cellStyle name="Normal 143" xfId="26"/>
    <cellStyle name="Comma 48" xfId="27"/>
    <cellStyle name="Heading 3" xfId="28" builtinId="18"/>
    <cellStyle name="Normal 145" xfId="29"/>
    <cellStyle name="Normal 10 2" xfId="30"/>
    <cellStyle name="Heading 4" xfId="31" builtinId="19"/>
    <cellStyle name="Input" xfId="32" builtinId="20"/>
    <cellStyle name="Normal 83" xfId="33"/>
    <cellStyle name="Normal 78" xfId="34"/>
    <cellStyle name="Good" xfId="35" builtinId="26"/>
    <cellStyle name="Normal 62" xfId="36"/>
    <cellStyle name="60% - Accent3" xfId="37" builtinId="40"/>
    <cellStyle name="Output" xfId="38" builtinId="21"/>
    <cellStyle name="Calculation" xfId="39" builtinId="22"/>
    <cellStyle name="Normal 84 2 2 2" xfId="40"/>
    <cellStyle name="20% - Accent1" xfId="41" builtinId="30"/>
    <cellStyle name="Linked Cell" xfId="42" builtinId="24"/>
    <cellStyle name="Total" xfId="43" builtinId="25"/>
    <cellStyle name="Bad" xfId="44" builtinId="27"/>
    <cellStyle name="Neutral" xfId="45" builtinId="28"/>
    <cellStyle name="Comma 11" xfId="46"/>
    <cellStyle name="Accent1" xfId="47" builtinId="29"/>
    <cellStyle name="20% - Accent5" xfId="48" builtinId="46"/>
    <cellStyle name="60% - Accent1" xfId="49" builtinId="32"/>
    <cellStyle name="Accent2" xfId="50" builtinId="33"/>
    <cellStyle name="20% - Accent2" xfId="51" builtinId="34"/>
    <cellStyle name="20% - Accent6" xfId="52" builtinId="50"/>
    <cellStyle name="60% - Accent2" xfId="53" builtinId="36"/>
    <cellStyle name="Accent3" xfId="54" builtinId="37"/>
    <cellStyle name="20% - Accent3" xfId="55" builtinId="38"/>
    <cellStyle name="Accent4" xfId="56" builtinId="41"/>
    <cellStyle name="20% - Accent4" xfId="57" builtinId="42"/>
    <cellStyle name="40% - Accent4" xfId="58" builtinId="43"/>
    <cellStyle name="Accent5" xfId="59" builtinId="45"/>
    <cellStyle name="40% - Accent5" xfId="60" builtinId="47"/>
    <cellStyle name="60% - Accent5" xfId="61" builtinId="48"/>
    <cellStyle name="Accent6" xfId="62" builtinId="49"/>
    <cellStyle name="40% - Accent6" xfId="63" builtinId="51"/>
    <cellStyle name="60% - Accent6" xfId="64" builtinId="52"/>
    <cellStyle name="Comma 37" xfId="65"/>
    <cellStyle name="Comma 29" xfId="66"/>
    <cellStyle name="Comma 38" xfId="67"/>
    <cellStyle name="Comma 4 2 2 2 2" xfId="68"/>
    <cellStyle name="Comma 35" xfId="69"/>
    <cellStyle name="Comma 36" xfId="70"/>
    <cellStyle name="Normal 49" xfId="71"/>
    <cellStyle name="Comma 11 2 2 2" xfId="72"/>
    <cellStyle name="Comma 25" xfId="73"/>
    <cellStyle name="Comma 4" xfId="74"/>
    <cellStyle name="Comma 9" xfId="75"/>
    <cellStyle name="Normal 10" xfId="76"/>
    <cellStyle name="Normal 10 2 2 2 2" xfId="77"/>
    <cellStyle name="Normal 104" xfId="78"/>
    <cellStyle name="Normal 109" xfId="79"/>
    <cellStyle name="Normal 110" xfId="80"/>
    <cellStyle name="Normal 112" xfId="81"/>
    <cellStyle name="Normal 115 2" xfId="82"/>
    <cellStyle name="Normal 12" xfId="83"/>
    <cellStyle name="Normal 12 7" xfId="84"/>
    <cellStyle name="Normal 132" xfId="85"/>
    <cellStyle name="Normal 137" xfId="86"/>
    <cellStyle name="Normal 142" xfId="87"/>
    <cellStyle name="Normal 140" xfId="88"/>
    <cellStyle name="Normal 147" xfId="89"/>
    <cellStyle name="Normal 149" xfId="90"/>
    <cellStyle name="Normal 178" xfId="91"/>
    <cellStyle name="Normal 3" xfId="92"/>
    <cellStyle name="Normal 3 2" xfId="93"/>
    <cellStyle name="Normal 3 2 2 2 2" xfId="94"/>
    <cellStyle name="Normal 3 2 4" xfId="95"/>
    <cellStyle name="Normal 46" xfId="96"/>
    <cellStyle name="Normal 5" xfId="97"/>
    <cellStyle name="Normal 56 2" xfId="98"/>
    <cellStyle name="Normal 61 2" xfId="99"/>
    <cellStyle name="Normal 63 2" xfId="100"/>
    <cellStyle name="Normal 63 2 2 2" xfId="101"/>
    <cellStyle name="Normal 63 3" xfId="102"/>
    <cellStyle name="Normal 64" xfId="103"/>
    <cellStyle name="Normal 65 2" xfId="104"/>
    <cellStyle name="Normal 65 2 2" xfId="105"/>
    <cellStyle name="Normal 65 2 2 2" xfId="106"/>
    <cellStyle name="Normal 65 2 3" xfId="107"/>
    <cellStyle name="Normal 7" xfId="108"/>
    <cellStyle name="Normal 74" xfId="109"/>
    <cellStyle name="Normal 74 2" xfId="110"/>
    <cellStyle name="Normal 75" xfId="111"/>
    <cellStyle name="Normal 75 14 2" xfId="112"/>
    <cellStyle name="Normal 76" xfId="113"/>
    <cellStyle name="Normal 77" xfId="114"/>
    <cellStyle name="Normal 82" xfId="115"/>
    <cellStyle name="Normal 77 10 2 2 2" xfId="116"/>
    <cellStyle name="Normal 77 10 3" xfId="117"/>
    <cellStyle name="Normal 8" xfId="118"/>
    <cellStyle name="Normal 84" xfId="119"/>
    <cellStyle name="Normal 84 2" xfId="120"/>
    <cellStyle name="Normal 85" xfId="121"/>
    <cellStyle name="Normal 90" xfId="122"/>
    <cellStyle name="Normal 85 2" xfId="123"/>
    <cellStyle name="Normal 86" xfId="124"/>
    <cellStyle name="Normal 87" xfId="125"/>
    <cellStyle name="Normal 93" xfId="126"/>
    <cellStyle name="Normal 97" xfId="127"/>
    <cellStyle name="Normal 94" xfId="1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zoomScale="110" zoomScaleNormal="110" topLeftCell="A105" workbookViewId="0">
      <selection activeCell="E118" sqref="E117:F118"/>
    </sheetView>
  </sheetViews>
  <sheetFormatPr defaultColWidth="8.85714285714286" defaultRowHeight="14.25"/>
  <cols>
    <col min="1" max="1" width="1" style="436" customWidth="1"/>
    <col min="2" max="2" width="14.4285714285714" style="436" customWidth="1"/>
    <col min="3" max="3" width="3.14285714285714" style="436" customWidth="1"/>
    <col min="4" max="4" width="14.8571428571429" style="436" customWidth="1"/>
    <col min="5" max="5" width="15.1428571428571" style="436" customWidth="1"/>
    <col min="6" max="6" width="12.2857142857143" style="436" customWidth="1"/>
    <col min="7" max="7" width="15" style="436" customWidth="1"/>
    <col min="8" max="8" width="12" style="436" customWidth="1"/>
    <col min="9" max="9" width="12.5714285714286" style="436" customWidth="1"/>
    <col min="10" max="10" width="11.8571428571429" style="436" customWidth="1"/>
    <col min="11" max="16384" width="8.85714285714286" style="436"/>
  </cols>
  <sheetData>
    <row r="1" ht="15.6" customHeight="1" spans="1:9">
      <c r="A1" s="88"/>
      <c r="B1" s="88"/>
      <c r="C1" s="437" t="s">
        <v>0</v>
      </c>
      <c r="D1" s="437"/>
      <c r="E1" s="437"/>
      <c r="F1" s="437"/>
      <c r="G1" s="437"/>
      <c r="H1" s="437"/>
      <c r="I1" s="88"/>
    </row>
    <row r="2" spans="1:9">
      <c r="A2" s="88"/>
      <c r="B2" s="88"/>
      <c r="C2" s="88"/>
      <c r="D2" s="88"/>
      <c r="E2" s="88"/>
      <c r="F2" s="88"/>
      <c r="G2" s="88"/>
      <c r="H2" s="88"/>
      <c r="I2" s="88"/>
    </row>
    <row r="3" ht="19.5" customHeight="1" spans="1:9">
      <c r="A3" s="438" t="s">
        <v>1</v>
      </c>
      <c r="B3" s="344"/>
      <c r="C3" s="344" t="s">
        <v>2</v>
      </c>
      <c r="D3" s="434"/>
      <c r="E3" s="358"/>
      <c r="F3" s="438" t="s">
        <v>3</v>
      </c>
      <c r="G3" s="346" t="s">
        <v>4</v>
      </c>
      <c r="H3" s="346"/>
      <c r="I3" s="392"/>
    </row>
    <row r="4" spans="1:9">
      <c r="A4" s="358"/>
      <c r="B4" s="358"/>
      <c r="C4" s="358"/>
      <c r="D4" s="358"/>
      <c r="E4" s="358"/>
      <c r="F4" s="358"/>
      <c r="G4" s="358"/>
      <c r="H4" s="358"/>
      <c r="I4" s="358"/>
    </row>
    <row r="5" ht="17.25" customHeight="1" spans="1:9">
      <c r="A5" s="345" t="s">
        <v>5</v>
      </c>
      <c r="B5" s="346"/>
      <c r="C5" s="346"/>
      <c r="D5" s="392"/>
      <c r="E5" s="358"/>
      <c r="F5" s="438" t="s">
        <v>6</v>
      </c>
      <c r="G5" s="346">
        <v>2019</v>
      </c>
      <c r="H5" s="346"/>
      <c r="I5" s="392"/>
    </row>
    <row r="6" spans="1:9">
      <c r="A6" s="347"/>
      <c r="B6" s="347"/>
      <c r="C6" s="347"/>
      <c r="D6" s="347"/>
      <c r="E6" s="347"/>
      <c r="F6" s="347"/>
      <c r="G6" s="347"/>
      <c r="H6" s="347"/>
      <c r="I6" s="347"/>
    </row>
    <row r="7" spans="1:9">
      <c r="A7" s="347" t="s">
        <v>7</v>
      </c>
      <c r="B7" s="347"/>
      <c r="C7" s="347"/>
      <c r="D7" s="347"/>
      <c r="E7" s="347"/>
      <c r="F7" s="347"/>
      <c r="G7" s="347"/>
      <c r="H7" s="347"/>
      <c r="I7" s="347"/>
    </row>
    <row r="8" ht="20.25" customHeight="1" spans="1:9">
      <c r="A8" s="384" t="s">
        <v>8</v>
      </c>
      <c r="B8" s="384"/>
      <c r="C8" s="384"/>
      <c r="D8" s="384"/>
      <c r="E8" s="347" t="s">
        <v>9</v>
      </c>
      <c r="F8" s="347" t="s">
        <v>10</v>
      </c>
      <c r="G8" s="163"/>
      <c r="H8" s="347" t="s">
        <v>11</v>
      </c>
      <c r="I8" s="347"/>
    </row>
    <row r="9" spans="1:9">
      <c r="A9" s="347"/>
      <c r="B9" s="347"/>
      <c r="C9" s="347"/>
      <c r="D9" s="347"/>
      <c r="E9" s="347" t="s">
        <v>12</v>
      </c>
      <c r="F9" s="356" t="s">
        <v>13</v>
      </c>
      <c r="G9" s="347"/>
      <c r="H9" s="439"/>
      <c r="I9" s="347"/>
    </row>
    <row r="10" ht="6.75" customHeight="1" spans="1:9">
      <c r="A10" s="357"/>
      <c r="B10" s="357"/>
      <c r="C10" s="357"/>
      <c r="D10" s="357"/>
      <c r="E10" s="357"/>
      <c r="F10" s="357"/>
      <c r="G10" s="357"/>
      <c r="H10" s="357"/>
      <c r="I10" s="357"/>
    </row>
    <row r="11" ht="18.75" customHeight="1" spans="1:9">
      <c r="A11" s="88"/>
      <c r="B11" s="19" t="s">
        <v>14</v>
      </c>
      <c r="C11" s="88"/>
      <c r="D11" s="88"/>
      <c r="E11" s="88"/>
      <c r="F11" s="88"/>
      <c r="G11" s="88"/>
      <c r="H11" s="88"/>
      <c r="I11" s="88"/>
    </row>
    <row r="12" ht="18" customHeight="1" spans="1:9">
      <c r="A12" s="88" t="s">
        <v>15</v>
      </c>
      <c r="B12" s="19"/>
      <c r="C12" s="88"/>
      <c r="D12" s="88"/>
      <c r="E12" s="88"/>
      <c r="F12" s="88"/>
      <c r="G12" s="88"/>
      <c r="H12" s="88"/>
      <c r="I12" s="88"/>
    </row>
    <row r="13" customHeight="1" spans="1:9">
      <c r="A13" s="88"/>
      <c r="B13" s="440" t="s">
        <v>16</v>
      </c>
      <c r="C13" s="441"/>
      <c r="D13" s="441"/>
      <c r="E13" s="441"/>
      <c r="F13" s="442" t="s">
        <v>17</v>
      </c>
      <c r="G13" s="442"/>
      <c r="H13" s="442" t="s">
        <v>18</v>
      </c>
      <c r="I13" s="520"/>
    </row>
    <row r="14" ht="18" customHeight="1" spans="1:9">
      <c r="A14" s="347"/>
      <c r="B14" s="443" t="s">
        <v>19</v>
      </c>
      <c r="C14" s="444"/>
      <c r="D14" s="444"/>
      <c r="E14" s="445"/>
      <c r="F14" s="446">
        <v>26095</v>
      </c>
      <c r="G14" s="447"/>
      <c r="H14" s="448">
        <f>IFERROR(VLOOKUP(G3,[1]Sheet1!G2:H6,2,FALSE)," ")</f>
        <v>193100</v>
      </c>
      <c r="I14" s="521"/>
    </row>
    <row r="15" ht="27" customHeight="1" spans="1:9">
      <c r="A15" s="347"/>
      <c r="B15" s="449" t="s">
        <v>20</v>
      </c>
      <c r="C15" s="450"/>
      <c r="D15" s="450"/>
      <c r="E15" s="451"/>
      <c r="F15" s="452">
        <v>5480</v>
      </c>
      <c r="G15" s="453"/>
      <c r="H15" s="454">
        <v>36595</v>
      </c>
      <c r="I15" s="522"/>
    </row>
    <row r="16" ht="2.25" customHeight="1" spans="1:9">
      <c r="A16" s="347"/>
      <c r="B16" s="455"/>
      <c r="C16" s="456"/>
      <c r="D16" s="456"/>
      <c r="E16" s="457"/>
      <c r="F16" s="458"/>
      <c r="G16" s="459"/>
      <c r="H16" s="460"/>
      <c r="I16" s="523"/>
    </row>
    <row r="17" ht="24" customHeight="1" spans="1:9">
      <c r="A17" s="347"/>
      <c r="B17" s="461" t="s">
        <v>21</v>
      </c>
      <c r="C17" s="462"/>
      <c r="D17" s="462"/>
      <c r="E17" s="463"/>
      <c r="F17" s="368">
        <v>0</v>
      </c>
      <c r="G17" s="410"/>
      <c r="H17" s="367">
        <v>0</v>
      </c>
      <c r="I17" s="524"/>
    </row>
    <row r="18" ht="21.75" customHeight="1" spans="1:10">
      <c r="A18" s="347"/>
      <c r="B18" s="464" t="s">
        <v>22</v>
      </c>
      <c r="C18" s="465"/>
      <c r="D18" s="465"/>
      <c r="E18" s="466"/>
      <c r="F18" s="467">
        <v>5340</v>
      </c>
      <c r="G18" s="468"/>
      <c r="H18" s="469">
        <v>35667</v>
      </c>
      <c r="I18" s="525"/>
      <c r="J18" s="526"/>
    </row>
    <row r="19" ht="21.75" customHeight="1" spans="1:10">
      <c r="A19" s="347"/>
      <c r="B19" s="470" t="s">
        <v>23</v>
      </c>
      <c r="C19" s="471"/>
      <c r="D19" s="471"/>
      <c r="E19" s="472"/>
      <c r="F19" s="473">
        <v>20755</v>
      </c>
      <c r="G19" s="474"/>
      <c r="H19" s="475">
        <v>157429</v>
      </c>
      <c r="I19" s="527"/>
      <c r="J19" s="528"/>
    </row>
    <row r="20" ht="18" customHeight="1" spans="1:9">
      <c r="A20" s="347"/>
      <c r="B20" s="476" t="s">
        <v>24</v>
      </c>
      <c r="C20" s="477"/>
      <c r="D20" s="477"/>
      <c r="E20" s="478"/>
      <c r="F20" s="479">
        <v>5135</v>
      </c>
      <c r="G20" s="480"/>
      <c r="H20" s="481">
        <f>4149+92+880+10084+9573</f>
        <v>24778</v>
      </c>
      <c r="I20" s="529"/>
    </row>
    <row r="21" ht="18" customHeight="1" spans="1:9">
      <c r="A21" s="347"/>
      <c r="B21" s="482" t="s">
        <v>25</v>
      </c>
      <c r="C21" s="346"/>
      <c r="D21" s="346"/>
      <c r="E21" s="392"/>
      <c r="F21" s="483">
        <f>136+445+1282</f>
        <v>1863</v>
      </c>
      <c r="G21" s="484"/>
      <c r="H21" s="367">
        <f>359+2257+6896</f>
        <v>9512</v>
      </c>
      <c r="I21" s="524"/>
    </row>
    <row r="22" ht="19.5" customHeight="1" spans="1:9">
      <c r="A22" s="347"/>
      <c r="B22" s="485" t="s">
        <v>26</v>
      </c>
      <c r="C22" s="486"/>
      <c r="D22" s="486"/>
      <c r="E22" s="487"/>
      <c r="F22" s="488">
        <f>SUM(F20:G21)</f>
        <v>6998</v>
      </c>
      <c r="G22" s="488"/>
      <c r="H22" s="488">
        <f>SUM(H20:I21)</f>
        <v>34290</v>
      </c>
      <c r="I22" s="530"/>
    </row>
    <row r="23" spans="1:9">
      <c r="A23" s="347"/>
      <c r="B23" s="347"/>
      <c r="C23" s="347"/>
      <c r="D23" s="347"/>
      <c r="E23" s="347"/>
      <c r="F23" s="347"/>
      <c r="G23" s="347"/>
      <c r="H23" s="347"/>
      <c r="I23" s="347"/>
    </row>
    <row r="24" ht="15" spans="1:9">
      <c r="A24" s="347"/>
      <c r="B24" s="358" t="s">
        <v>27</v>
      </c>
      <c r="C24" s="347"/>
      <c r="D24" s="347"/>
      <c r="E24" s="347"/>
      <c r="F24" s="347"/>
      <c r="G24" s="347"/>
      <c r="H24" s="347"/>
      <c r="I24" s="347"/>
    </row>
    <row r="25" ht="21" customHeight="1" spans="1:9">
      <c r="A25" s="347"/>
      <c r="B25" s="489" t="s">
        <v>28</v>
      </c>
      <c r="C25" s="490"/>
      <c r="D25" s="491" t="s">
        <v>29</v>
      </c>
      <c r="E25" s="491"/>
      <c r="F25" s="492" t="s">
        <v>30</v>
      </c>
      <c r="G25" s="492"/>
      <c r="H25" s="493" t="s">
        <v>31</v>
      </c>
      <c r="I25" s="531"/>
    </row>
    <row r="26" ht="19.5" customHeight="1" spans="1:9">
      <c r="A26" s="347"/>
      <c r="B26" s="494"/>
      <c r="C26" s="495"/>
      <c r="D26" s="496" t="s">
        <v>32</v>
      </c>
      <c r="E26" s="496" t="s">
        <v>33</v>
      </c>
      <c r="F26" s="497" t="s">
        <v>32</v>
      </c>
      <c r="G26" s="497" t="s">
        <v>33</v>
      </c>
      <c r="H26" s="496" t="s">
        <v>32</v>
      </c>
      <c r="I26" s="532" t="s">
        <v>33</v>
      </c>
    </row>
    <row r="27" spans="1:9">
      <c r="A27" s="347"/>
      <c r="B27" s="498" t="s">
        <v>34</v>
      </c>
      <c r="C27" s="481"/>
      <c r="D27" s="499">
        <v>88</v>
      </c>
      <c r="E27" s="499">
        <v>63</v>
      </c>
      <c r="F27" s="367">
        <f>202+382+4+18+14</f>
        <v>620</v>
      </c>
      <c r="G27" s="367">
        <f>169+412+17+14</f>
        <v>612</v>
      </c>
      <c r="H27" s="499">
        <f t="shared" ref="H27:H32" si="0">+D27+F27</f>
        <v>708</v>
      </c>
      <c r="I27" s="533">
        <f t="shared" ref="I27:I32" si="1">+E27+G27</f>
        <v>675</v>
      </c>
    </row>
    <row r="28" spans="1:9">
      <c r="A28" s="347"/>
      <c r="B28" s="500" t="s">
        <v>35</v>
      </c>
      <c r="C28" s="367"/>
      <c r="D28" s="375">
        <f>750+176</f>
        <v>926</v>
      </c>
      <c r="E28" s="375">
        <f>662+177</f>
        <v>839</v>
      </c>
      <c r="F28" s="367">
        <f>763+312+10+3+86+247</f>
        <v>1421</v>
      </c>
      <c r="G28" s="367">
        <f>604+412+100+7+2+1+72+256</f>
        <v>1454</v>
      </c>
      <c r="H28" s="499">
        <f t="shared" si="0"/>
        <v>2347</v>
      </c>
      <c r="I28" s="533">
        <f t="shared" si="1"/>
        <v>2293</v>
      </c>
    </row>
    <row r="29" spans="1:9">
      <c r="A29" s="347"/>
      <c r="B29" s="500" t="s">
        <v>36</v>
      </c>
      <c r="C29" s="367"/>
      <c r="D29" s="375">
        <v>6981</v>
      </c>
      <c r="E29" s="375">
        <v>6562</v>
      </c>
      <c r="F29" s="367">
        <f>1656+215+20+19+7+197+796</f>
        <v>2910</v>
      </c>
      <c r="G29" s="367">
        <f>1570+484+18+6+14+196+769</f>
        <v>3057</v>
      </c>
      <c r="H29" s="499">
        <f t="shared" si="0"/>
        <v>9891</v>
      </c>
      <c r="I29" s="533">
        <f t="shared" si="1"/>
        <v>9619</v>
      </c>
    </row>
    <row r="30" spans="1:9">
      <c r="A30" s="347"/>
      <c r="B30" s="500" t="s">
        <v>37</v>
      </c>
      <c r="C30" s="367"/>
      <c r="D30" s="375">
        <f>5293+1683</f>
        <v>6976</v>
      </c>
      <c r="E30" s="375">
        <f>4683+1683</f>
        <v>6366</v>
      </c>
      <c r="F30" s="367">
        <f>3551+370+598+61+17+10+540+1688</f>
        <v>6835</v>
      </c>
      <c r="G30" s="367">
        <f>3571+570+598+54+10+31+493+1735</f>
        <v>7062</v>
      </c>
      <c r="H30" s="499">
        <f t="shared" si="0"/>
        <v>13811</v>
      </c>
      <c r="I30" s="533">
        <f t="shared" si="1"/>
        <v>13428</v>
      </c>
    </row>
    <row r="31" spans="1:9">
      <c r="A31" s="347"/>
      <c r="B31" s="500" t="s">
        <v>38</v>
      </c>
      <c r="C31" s="367"/>
      <c r="D31" s="375">
        <f>1354+224+1683</f>
        <v>3261</v>
      </c>
      <c r="E31" s="375">
        <f>944+224+1683-19</f>
        <v>2832</v>
      </c>
      <c r="F31" s="367">
        <f>797+214+544+655+9+3+83+299</f>
        <v>2604</v>
      </c>
      <c r="G31" s="367">
        <f>638+470+641+655+1+2+2+182</f>
        <v>2591</v>
      </c>
      <c r="H31" s="499">
        <f t="shared" si="0"/>
        <v>5865</v>
      </c>
      <c r="I31" s="533">
        <f t="shared" si="1"/>
        <v>5423</v>
      </c>
    </row>
    <row r="32" ht="15" spans="1:9">
      <c r="A32" s="347"/>
      <c r="B32" s="501" t="s">
        <v>39</v>
      </c>
      <c r="C32" s="502"/>
      <c r="D32" s="503">
        <f>354</f>
        <v>354</v>
      </c>
      <c r="E32" s="503">
        <f>423-4</f>
        <v>419</v>
      </c>
      <c r="F32" s="502">
        <f>887+469+654+19+1+133+441</f>
        <v>2604</v>
      </c>
      <c r="G32" s="502">
        <f>662+605+654+15+2+127+455</f>
        <v>2520</v>
      </c>
      <c r="H32" s="504">
        <f t="shared" si="0"/>
        <v>2958</v>
      </c>
      <c r="I32" s="534">
        <f t="shared" si="1"/>
        <v>2939</v>
      </c>
    </row>
    <row r="33" ht="19.5" customHeight="1" spans="1:9">
      <c r="A33" s="347"/>
      <c r="B33" s="505" t="s">
        <v>40</v>
      </c>
      <c r="C33" s="475"/>
      <c r="D33" s="506">
        <f t="shared" ref="D33:I33" si="2">SUM(D27:D32)</f>
        <v>18586</v>
      </c>
      <c r="E33" s="506">
        <f t="shared" si="2"/>
        <v>17081</v>
      </c>
      <c r="F33" s="506">
        <f t="shared" si="2"/>
        <v>16994</v>
      </c>
      <c r="G33" s="506">
        <f t="shared" si="2"/>
        <v>17296</v>
      </c>
      <c r="H33" s="506">
        <f t="shared" si="2"/>
        <v>35580</v>
      </c>
      <c r="I33" s="535">
        <f t="shared" si="2"/>
        <v>34377</v>
      </c>
    </row>
    <row r="34" spans="1:9">
      <c r="A34" s="347"/>
      <c r="B34" s="347"/>
      <c r="C34" s="347"/>
      <c r="D34" s="347"/>
      <c r="E34" s="347"/>
      <c r="F34" s="507"/>
      <c r="G34" s="507"/>
      <c r="H34" s="347"/>
      <c r="I34" s="347"/>
    </row>
    <row r="35" spans="1:9">
      <c r="A35" s="347" t="s">
        <v>41</v>
      </c>
      <c r="B35" s="347"/>
      <c r="C35" s="347"/>
      <c r="D35" s="347"/>
      <c r="E35" s="347"/>
      <c r="F35" s="348"/>
      <c r="G35" s="348"/>
      <c r="H35" s="347"/>
      <c r="I35" s="347"/>
    </row>
    <row r="36" spans="1:9">
      <c r="A36" s="347"/>
      <c r="B36" s="347" t="s">
        <v>42</v>
      </c>
      <c r="C36" s="347"/>
      <c r="D36" s="347"/>
      <c r="E36" s="347"/>
      <c r="F36" s="347"/>
      <c r="G36" s="347"/>
      <c r="H36" s="347"/>
      <c r="I36" s="347"/>
    </row>
    <row r="37" ht="25.5" spans="1:9">
      <c r="A37" s="347"/>
      <c r="B37" s="508"/>
      <c r="C37" s="509"/>
      <c r="D37" s="509"/>
      <c r="E37" s="510"/>
      <c r="F37" s="366" t="s">
        <v>43</v>
      </c>
      <c r="G37" s="366" t="s">
        <v>44</v>
      </c>
      <c r="H37" s="373" t="s">
        <v>45</v>
      </c>
      <c r="I37" s="373" t="s">
        <v>46</v>
      </c>
    </row>
    <row r="38" spans="1:10">
      <c r="A38" s="347"/>
      <c r="B38" s="511" t="s">
        <v>47</v>
      </c>
      <c r="C38" s="512"/>
      <c r="D38" s="512"/>
      <c r="E38" s="513"/>
      <c r="F38" s="514">
        <v>2</v>
      </c>
      <c r="G38" s="514">
        <v>1</v>
      </c>
      <c r="H38" s="514">
        <v>3</v>
      </c>
      <c r="I38" s="514">
        <v>3</v>
      </c>
      <c r="J38" s="536"/>
    </row>
    <row r="39" spans="1:10">
      <c r="A39" s="347"/>
      <c r="B39" s="511" t="s">
        <v>48</v>
      </c>
      <c r="C39" s="512"/>
      <c r="D39" s="512"/>
      <c r="E39" s="513"/>
      <c r="F39" s="514">
        <v>8</v>
      </c>
      <c r="G39" s="514">
        <v>0</v>
      </c>
      <c r="H39" s="514">
        <v>6</v>
      </c>
      <c r="I39" s="514">
        <v>8</v>
      </c>
      <c r="J39" s="536"/>
    </row>
    <row r="40" spans="1:10">
      <c r="A40" s="347"/>
      <c r="B40" s="511" t="s">
        <v>49</v>
      </c>
      <c r="C40" s="512"/>
      <c r="D40" s="512"/>
      <c r="E40" s="513"/>
      <c r="F40" s="514">
        <v>2</v>
      </c>
      <c r="G40" s="514">
        <v>0</v>
      </c>
      <c r="H40" s="514">
        <v>1</v>
      </c>
      <c r="I40" s="514">
        <v>2</v>
      </c>
      <c r="J40" s="536"/>
    </row>
    <row r="41" spans="1:10">
      <c r="A41" s="347"/>
      <c r="B41" s="511" t="s">
        <v>50</v>
      </c>
      <c r="C41" s="512"/>
      <c r="D41" s="512"/>
      <c r="E41" s="513"/>
      <c r="F41" s="514">
        <v>0</v>
      </c>
      <c r="G41" s="514">
        <v>0</v>
      </c>
      <c r="H41" s="514">
        <v>0</v>
      </c>
      <c r="I41" s="514">
        <v>0</v>
      </c>
      <c r="J41" s="536"/>
    </row>
    <row r="42" spans="1:10">
      <c r="A42" s="347"/>
      <c r="B42" s="515" t="s">
        <v>51</v>
      </c>
      <c r="C42" s="515"/>
      <c r="D42" s="515"/>
      <c r="E42" s="515"/>
      <c r="F42" s="516">
        <v>2</v>
      </c>
      <c r="G42" s="516">
        <v>0</v>
      </c>
      <c r="H42" s="516">
        <v>1</v>
      </c>
      <c r="I42" s="516">
        <v>2</v>
      </c>
      <c r="J42" s="536"/>
    </row>
    <row r="43" spans="1:9">
      <c r="A43" s="347"/>
      <c r="B43" s="347"/>
      <c r="C43" s="347"/>
      <c r="D43" s="347"/>
      <c r="E43" s="347"/>
      <c r="F43" s="347"/>
      <c r="G43" s="347"/>
      <c r="H43" s="347"/>
      <c r="I43" s="347"/>
    </row>
    <row r="44" spans="1:9">
      <c r="A44" s="347" t="s">
        <v>52</v>
      </c>
      <c r="B44" s="347"/>
      <c r="C44" s="347"/>
      <c r="D44" s="347"/>
      <c r="E44" s="347"/>
      <c r="F44" s="347"/>
      <c r="G44" s="347"/>
      <c r="H44" s="347"/>
      <c r="I44" s="347"/>
    </row>
    <row r="45" spans="1:9">
      <c r="A45" s="347"/>
      <c r="B45" s="347"/>
      <c r="C45" s="347"/>
      <c r="D45" s="347"/>
      <c r="E45" s="347"/>
      <c r="F45" s="347"/>
      <c r="G45" s="347"/>
      <c r="H45" s="347"/>
      <c r="I45" s="347"/>
    </row>
    <row r="46" spans="1:9">
      <c r="A46" s="347"/>
      <c r="B46" s="347" t="s">
        <v>53</v>
      </c>
      <c r="C46" s="347"/>
      <c r="D46" s="347"/>
      <c r="E46" s="347"/>
      <c r="F46" s="347"/>
      <c r="G46" s="347"/>
      <c r="H46" s="347"/>
      <c r="I46" s="347"/>
    </row>
    <row r="47" spans="1:9">
      <c r="A47" s="347"/>
      <c r="B47" s="347" t="s">
        <v>54</v>
      </c>
      <c r="C47" s="347"/>
      <c r="D47" s="347"/>
      <c r="E47" s="347"/>
      <c r="F47" s="347"/>
      <c r="G47" s="347"/>
      <c r="H47" s="347"/>
      <c r="I47" s="347"/>
    </row>
    <row r="48" spans="1:10">
      <c r="A48" s="347"/>
      <c r="B48" s="367" t="s">
        <v>55</v>
      </c>
      <c r="C48" s="367"/>
      <c r="D48" s="367"/>
      <c r="E48" s="375" t="s">
        <v>32</v>
      </c>
      <c r="F48" s="375"/>
      <c r="G48" s="378" t="s">
        <v>33</v>
      </c>
      <c r="H48" s="379"/>
      <c r="I48" s="380"/>
      <c r="J48" s="163"/>
    </row>
    <row r="49" spans="1:10">
      <c r="A49" s="347"/>
      <c r="B49" s="367"/>
      <c r="C49" s="367"/>
      <c r="D49" s="367"/>
      <c r="E49" s="367" t="s">
        <v>56</v>
      </c>
      <c r="F49" s="517" t="s">
        <v>57</v>
      </c>
      <c r="G49" s="367" t="s">
        <v>56</v>
      </c>
      <c r="H49" s="517" t="s">
        <v>58</v>
      </c>
      <c r="I49" s="517" t="s">
        <v>57</v>
      </c>
      <c r="J49" s="163"/>
    </row>
    <row r="50" spans="1:10">
      <c r="A50" s="347"/>
      <c r="B50" s="367" t="s">
        <v>29</v>
      </c>
      <c r="C50" s="367"/>
      <c r="D50" s="367"/>
      <c r="E50" s="375">
        <v>2</v>
      </c>
      <c r="F50" s="375">
        <v>7</v>
      </c>
      <c r="G50" s="375">
        <v>13</v>
      </c>
      <c r="H50" s="518">
        <v>4</v>
      </c>
      <c r="I50" s="375">
        <v>7</v>
      </c>
      <c r="J50" s="163"/>
    </row>
    <row r="51" spans="1:10">
      <c r="A51" s="347"/>
      <c r="B51" s="367" t="s">
        <v>30</v>
      </c>
      <c r="C51" s="367"/>
      <c r="D51" s="367"/>
      <c r="E51" s="375">
        <v>0</v>
      </c>
      <c r="F51" s="375">
        <v>1</v>
      </c>
      <c r="G51" s="375">
        <v>3</v>
      </c>
      <c r="H51" s="375">
        <v>0</v>
      </c>
      <c r="I51" s="375">
        <v>0</v>
      </c>
      <c r="J51" s="163"/>
    </row>
    <row r="52" spans="1:9">
      <c r="A52" s="347"/>
      <c r="B52" s="347"/>
      <c r="C52" s="347"/>
      <c r="D52" s="347"/>
      <c r="E52" s="347"/>
      <c r="F52" s="347"/>
      <c r="G52" s="347"/>
      <c r="H52" s="347"/>
      <c r="I52" s="347"/>
    </row>
    <row r="53" spans="1:9">
      <c r="A53" s="347"/>
      <c r="B53" s="347" t="s">
        <v>59</v>
      </c>
      <c r="C53" s="347"/>
      <c r="D53" s="347"/>
      <c r="E53" s="347"/>
      <c r="F53" s="347"/>
      <c r="G53" s="347"/>
      <c r="H53" s="347"/>
      <c r="I53" s="347"/>
    </row>
    <row r="54" spans="1:10">
      <c r="A54" s="347"/>
      <c r="B54" s="367" t="s">
        <v>55</v>
      </c>
      <c r="C54" s="367"/>
      <c r="D54" s="367"/>
      <c r="E54" s="375" t="s">
        <v>32</v>
      </c>
      <c r="F54" s="375"/>
      <c r="G54" s="378" t="s">
        <v>33</v>
      </c>
      <c r="H54" s="379"/>
      <c r="I54" s="380"/>
      <c r="J54" s="163"/>
    </row>
    <row r="55" spans="1:10">
      <c r="A55" s="347"/>
      <c r="B55" s="367"/>
      <c r="C55" s="367"/>
      <c r="D55" s="367"/>
      <c r="E55" s="367" t="s">
        <v>56</v>
      </c>
      <c r="F55" s="517" t="s">
        <v>57</v>
      </c>
      <c r="G55" s="367" t="s">
        <v>56</v>
      </c>
      <c r="H55" s="517" t="s">
        <v>58</v>
      </c>
      <c r="I55" s="517" t="s">
        <v>57</v>
      </c>
      <c r="J55" s="163"/>
    </row>
    <row r="56" spans="1:10">
      <c r="A56" s="347"/>
      <c r="B56" s="367" t="s">
        <v>29</v>
      </c>
      <c r="C56" s="367"/>
      <c r="D56" s="367"/>
      <c r="E56" s="519">
        <v>0</v>
      </c>
      <c r="F56" s="519">
        <v>1</v>
      </c>
      <c r="G56" s="519">
        <v>0</v>
      </c>
      <c r="H56" s="519">
        <v>1</v>
      </c>
      <c r="I56" s="519">
        <v>1</v>
      </c>
      <c r="J56" s="163"/>
    </row>
    <row r="57" spans="1:10">
      <c r="A57" s="347"/>
      <c r="B57" s="367" t="s">
        <v>30</v>
      </c>
      <c r="C57" s="367"/>
      <c r="D57" s="367"/>
      <c r="E57" s="375">
        <v>8</v>
      </c>
      <c r="F57" s="375">
        <v>24</v>
      </c>
      <c r="G57" s="375">
        <v>11</v>
      </c>
      <c r="H57" s="375">
        <v>10</v>
      </c>
      <c r="I57" s="375">
        <v>30</v>
      </c>
      <c r="J57" s="163"/>
    </row>
    <row r="58" spans="1:9">
      <c r="A58" s="347"/>
      <c r="B58" s="19"/>
      <c r="C58" s="19"/>
      <c r="D58" s="19"/>
      <c r="E58" s="19"/>
      <c r="F58" s="19"/>
      <c r="G58" s="19"/>
      <c r="H58" s="19"/>
      <c r="I58" s="19"/>
    </row>
    <row r="59" spans="1:9">
      <c r="A59" s="347"/>
      <c r="B59" s="347" t="s">
        <v>60</v>
      </c>
      <c r="C59" s="19"/>
      <c r="D59" s="19"/>
      <c r="E59" s="19"/>
      <c r="F59" s="19"/>
      <c r="G59" s="19"/>
      <c r="H59" s="19"/>
      <c r="I59" s="19"/>
    </row>
    <row r="60" spans="1:9">
      <c r="A60" s="347"/>
      <c r="B60" s="367" t="s">
        <v>55</v>
      </c>
      <c r="C60" s="367"/>
      <c r="D60" s="367"/>
      <c r="E60" s="375" t="s">
        <v>32</v>
      </c>
      <c r="F60" s="375"/>
      <c r="G60" s="378" t="s">
        <v>33</v>
      </c>
      <c r="H60" s="379"/>
      <c r="I60" s="380"/>
    </row>
    <row r="61" ht="20.25" customHeight="1" spans="1:9">
      <c r="A61" s="347"/>
      <c r="B61" s="367"/>
      <c r="C61" s="367"/>
      <c r="D61" s="367"/>
      <c r="E61" s="367" t="s">
        <v>56</v>
      </c>
      <c r="F61" s="517" t="s">
        <v>57</v>
      </c>
      <c r="G61" s="367" t="s">
        <v>56</v>
      </c>
      <c r="H61" s="517" t="s">
        <v>58</v>
      </c>
      <c r="I61" s="517" t="s">
        <v>57</v>
      </c>
    </row>
    <row r="62" spans="1:9">
      <c r="A62" s="347"/>
      <c r="B62" s="367" t="s">
        <v>29</v>
      </c>
      <c r="C62" s="367"/>
      <c r="D62" s="367"/>
      <c r="E62" s="519">
        <f t="shared" ref="E62:I62" si="3">SUM(E56+E50)</f>
        <v>2</v>
      </c>
      <c r="F62" s="519">
        <f t="shared" si="3"/>
        <v>8</v>
      </c>
      <c r="G62" s="519">
        <f t="shared" si="3"/>
        <v>13</v>
      </c>
      <c r="H62" s="519">
        <f t="shared" si="3"/>
        <v>5</v>
      </c>
      <c r="I62" s="519">
        <f t="shared" si="3"/>
        <v>8</v>
      </c>
    </row>
    <row r="63" spans="1:9">
      <c r="A63" s="347"/>
      <c r="B63" s="367" t="s">
        <v>30</v>
      </c>
      <c r="C63" s="367"/>
      <c r="D63" s="367"/>
      <c r="E63" s="375">
        <f t="shared" ref="E63:I63" si="4">SUM(E57+E51)</f>
        <v>8</v>
      </c>
      <c r="F63" s="375">
        <f t="shared" si="4"/>
        <v>25</v>
      </c>
      <c r="G63" s="375">
        <f t="shared" si="4"/>
        <v>14</v>
      </c>
      <c r="H63" s="375">
        <f t="shared" si="4"/>
        <v>10</v>
      </c>
      <c r="I63" s="375">
        <f t="shared" si="4"/>
        <v>30</v>
      </c>
    </row>
    <row r="64" spans="1:9">
      <c r="A64" s="347"/>
      <c r="B64" s="19"/>
      <c r="C64" s="19"/>
      <c r="D64" s="19"/>
      <c r="E64" s="19"/>
      <c r="F64" s="19"/>
      <c r="G64" s="19"/>
      <c r="H64" s="19"/>
      <c r="I64" s="19"/>
    </row>
    <row r="65" spans="1:9">
      <c r="A65" s="347"/>
      <c r="B65" s="347" t="s">
        <v>61</v>
      </c>
      <c r="C65" s="19"/>
      <c r="D65" s="19"/>
      <c r="E65" s="19"/>
      <c r="F65" s="19"/>
      <c r="G65" s="19"/>
      <c r="H65" s="19"/>
      <c r="I65" s="19"/>
    </row>
    <row r="66" spans="1:9">
      <c r="A66" s="347"/>
      <c r="B66" s="19" t="s">
        <v>62</v>
      </c>
      <c r="C66" s="19"/>
      <c r="D66" s="19"/>
      <c r="E66" s="19"/>
      <c r="F66" s="19"/>
      <c r="G66" s="19"/>
      <c r="H66" s="19"/>
      <c r="I66" s="19"/>
    </row>
    <row r="67" spans="1:9">
      <c r="A67" s="347"/>
      <c r="B67" s="367" t="s">
        <v>63</v>
      </c>
      <c r="C67" s="367"/>
      <c r="D67" s="367"/>
      <c r="E67" s="375" t="s">
        <v>64</v>
      </c>
      <c r="F67" s="375"/>
      <c r="G67" s="375" t="s">
        <v>65</v>
      </c>
      <c r="H67" s="375"/>
      <c r="I67" s="19"/>
    </row>
    <row r="68" ht="26.25" customHeight="1" spans="1:9">
      <c r="A68" s="347"/>
      <c r="B68" s="367"/>
      <c r="C68" s="367"/>
      <c r="D68" s="367"/>
      <c r="E68" s="537" t="s">
        <v>29</v>
      </c>
      <c r="F68" s="537" t="s">
        <v>30</v>
      </c>
      <c r="G68" s="537" t="s">
        <v>29</v>
      </c>
      <c r="H68" s="537" t="s">
        <v>30</v>
      </c>
      <c r="I68" s="19"/>
    </row>
    <row r="69" spans="1:9">
      <c r="A69" s="347"/>
      <c r="B69" s="367" t="s">
        <v>66</v>
      </c>
      <c r="C69" s="367"/>
      <c r="D69" s="367"/>
      <c r="E69" s="369">
        <v>9</v>
      </c>
      <c r="F69" s="375">
        <v>3</v>
      </c>
      <c r="G69" s="375">
        <v>0</v>
      </c>
      <c r="H69" s="375">
        <v>1</v>
      </c>
      <c r="I69" s="19"/>
    </row>
    <row r="70" spans="1:9">
      <c r="A70" s="347"/>
      <c r="B70" s="375" t="s">
        <v>67</v>
      </c>
      <c r="C70" s="375"/>
      <c r="D70" s="375"/>
      <c r="E70" s="369">
        <v>2</v>
      </c>
      <c r="F70" s="375">
        <v>0</v>
      </c>
      <c r="G70" s="375">
        <v>0</v>
      </c>
      <c r="H70" s="375">
        <v>4</v>
      </c>
      <c r="I70" s="19"/>
    </row>
    <row r="71" spans="1:9">
      <c r="A71" s="347"/>
      <c r="B71" s="375" t="s">
        <v>68</v>
      </c>
      <c r="C71" s="375"/>
      <c r="D71" s="375"/>
      <c r="E71" s="369">
        <v>1</v>
      </c>
      <c r="F71" s="375">
        <v>0</v>
      </c>
      <c r="G71" s="375">
        <v>1</v>
      </c>
      <c r="H71" s="375">
        <v>6</v>
      </c>
      <c r="I71" s="19"/>
    </row>
    <row r="72" spans="1:9">
      <c r="A72" s="347"/>
      <c r="B72" s="375" t="s">
        <v>69</v>
      </c>
      <c r="C72" s="375"/>
      <c r="D72" s="375"/>
      <c r="E72" s="369">
        <v>1</v>
      </c>
      <c r="F72" s="375">
        <v>0</v>
      </c>
      <c r="G72" s="375">
        <v>0</v>
      </c>
      <c r="H72" s="375">
        <v>0</v>
      </c>
      <c r="I72" s="19"/>
    </row>
    <row r="73" spans="1:9">
      <c r="A73" s="347"/>
      <c r="B73" s="375" t="s">
        <v>70</v>
      </c>
      <c r="C73" s="375"/>
      <c r="D73" s="375"/>
      <c r="E73" s="369">
        <v>1</v>
      </c>
      <c r="F73" s="375">
        <v>0</v>
      </c>
      <c r="G73" s="375">
        <v>0</v>
      </c>
      <c r="H73" s="375">
        <v>1</v>
      </c>
      <c r="I73" s="19"/>
    </row>
    <row r="74" spans="1:9">
      <c r="A74" s="347"/>
      <c r="B74" s="375" t="s">
        <v>71</v>
      </c>
      <c r="C74" s="375"/>
      <c r="D74" s="375"/>
      <c r="E74" s="369">
        <v>1</v>
      </c>
      <c r="F74" s="375">
        <v>0</v>
      </c>
      <c r="G74" s="375">
        <v>0</v>
      </c>
      <c r="H74" s="375">
        <v>5</v>
      </c>
      <c r="I74" s="19"/>
    </row>
    <row r="75" spans="1:9">
      <c r="A75" s="347"/>
      <c r="B75" s="377" t="s">
        <v>72</v>
      </c>
      <c r="C75" s="377"/>
      <c r="D75" s="377"/>
      <c r="E75" s="369">
        <v>1</v>
      </c>
      <c r="F75" s="375">
        <v>0</v>
      </c>
      <c r="G75" s="375">
        <v>0</v>
      </c>
      <c r="H75" s="375">
        <v>3</v>
      </c>
      <c r="I75" s="19"/>
    </row>
    <row r="76" spans="1:9">
      <c r="A76" s="347"/>
      <c r="B76" s="377" t="s">
        <v>73</v>
      </c>
      <c r="C76" s="377"/>
      <c r="D76" s="377"/>
      <c r="E76" s="369">
        <v>1</v>
      </c>
      <c r="F76" s="375">
        <v>0</v>
      </c>
      <c r="G76" s="375">
        <v>0</v>
      </c>
      <c r="H76" s="375">
        <v>1</v>
      </c>
      <c r="I76" s="19"/>
    </row>
    <row r="77" customHeight="1" spans="1:9">
      <c r="A77" s="347"/>
      <c r="B77" s="375" t="s">
        <v>74</v>
      </c>
      <c r="C77" s="375"/>
      <c r="D77" s="375"/>
      <c r="E77" s="369">
        <v>1</v>
      </c>
      <c r="F77" s="375">
        <v>0</v>
      </c>
      <c r="G77" s="375">
        <v>0</v>
      </c>
      <c r="H77" s="375">
        <v>0</v>
      </c>
      <c r="I77" s="19"/>
    </row>
    <row r="78" customHeight="1" spans="1:9">
      <c r="A78" s="347"/>
      <c r="B78" s="377" t="s">
        <v>75</v>
      </c>
      <c r="C78" s="377"/>
      <c r="D78" s="377"/>
      <c r="E78" s="369">
        <v>0</v>
      </c>
      <c r="F78" s="375">
        <v>0</v>
      </c>
      <c r="G78" s="375">
        <v>0</v>
      </c>
      <c r="H78" s="375">
        <v>2</v>
      </c>
      <c r="I78" s="19"/>
    </row>
    <row r="79" spans="1:9">
      <c r="A79" s="347"/>
      <c r="B79" s="377" t="s">
        <v>76</v>
      </c>
      <c r="C79" s="377"/>
      <c r="D79" s="377"/>
      <c r="E79" s="375">
        <v>0</v>
      </c>
      <c r="F79" s="375">
        <v>0</v>
      </c>
      <c r="G79" s="375">
        <v>0</v>
      </c>
      <c r="H79" s="375">
        <v>1</v>
      </c>
      <c r="I79" s="19"/>
    </row>
    <row r="80" spans="1:9">
      <c r="A80" s="347"/>
      <c r="B80" s="375" t="s">
        <v>77</v>
      </c>
      <c r="C80" s="375"/>
      <c r="D80" s="375"/>
      <c r="E80" s="375">
        <v>1</v>
      </c>
      <c r="F80" s="375">
        <v>0</v>
      </c>
      <c r="G80" s="375">
        <v>0</v>
      </c>
      <c r="H80" s="375">
        <v>5</v>
      </c>
      <c r="I80" s="19"/>
    </row>
    <row r="81" spans="1:9">
      <c r="A81" s="347"/>
      <c r="B81" s="538" t="s">
        <v>78</v>
      </c>
      <c r="C81" s="539"/>
      <c r="D81" s="540"/>
      <c r="E81" s="540">
        <f t="shared" ref="E81:H81" si="5">SUM(E69:E80)</f>
        <v>19</v>
      </c>
      <c r="F81" s="540">
        <f t="shared" si="5"/>
        <v>3</v>
      </c>
      <c r="G81" s="540">
        <f t="shared" si="5"/>
        <v>1</v>
      </c>
      <c r="H81" s="540">
        <f t="shared" si="5"/>
        <v>29</v>
      </c>
      <c r="I81" s="19"/>
    </row>
    <row r="82" ht="21.75" customHeight="1" spans="1:9">
      <c r="A82" s="347"/>
      <c r="B82" s="358" t="s">
        <v>79</v>
      </c>
      <c r="C82" s="19"/>
      <c r="D82" s="19"/>
      <c r="E82" s="19"/>
      <c r="F82" s="19"/>
      <c r="G82" s="19"/>
      <c r="H82" s="19"/>
      <c r="I82" s="19"/>
    </row>
    <row r="83" spans="1:9">
      <c r="A83" s="347"/>
      <c r="B83" s="367" t="s">
        <v>63</v>
      </c>
      <c r="C83" s="367"/>
      <c r="D83" s="367"/>
      <c r="E83" s="375" t="s">
        <v>64</v>
      </c>
      <c r="F83" s="375"/>
      <c r="G83" s="375" t="s">
        <v>65</v>
      </c>
      <c r="H83" s="375"/>
      <c r="I83" s="19"/>
    </row>
    <row r="84" ht="22.5" spans="1:9">
      <c r="A84" s="347"/>
      <c r="B84" s="367"/>
      <c r="C84" s="367"/>
      <c r="D84" s="367"/>
      <c r="E84" s="517" t="s">
        <v>29</v>
      </c>
      <c r="F84" s="541" t="s">
        <v>30</v>
      </c>
      <c r="G84" s="542" t="s">
        <v>29</v>
      </c>
      <c r="H84" s="541" t="s">
        <v>30</v>
      </c>
      <c r="I84" s="19"/>
    </row>
    <row r="85" spans="1:9">
      <c r="A85" s="347"/>
      <c r="B85" s="375" t="s">
        <v>80</v>
      </c>
      <c r="C85" s="375"/>
      <c r="D85" s="375"/>
      <c r="E85" s="369">
        <v>2</v>
      </c>
      <c r="F85" s="369">
        <v>0</v>
      </c>
      <c r="G85" s="369">
        <v>1</v>
      </c>
      <c r="H85" s="375">
        <v>2</v>
      </c>
      <c r="I85" s="19"/>
    </row>
    <row r="86" spans="1:9">
      <c r="A86" s="347"/>
      <c r="B86" s="375" t="s">
        <v>81</v>
      </c>
      <c r="C86" s="375"/>
      <c r="D86" s="375"/>
      <c r="E86" s="369">
        <v>0</v>
      </c>
      <c r="F86" s="369">
        <v>0</v>
      </c>
      <c r="G86" s="369">
        <v>0</v>
      </c>
      <c r="H86" s="375">
        <v>2</v>
      </c>
      <c r="I86" s="19"/>
    </row>
    <row r="87" spans="1:9">
      <c r="A87" s="347"/>
      <c r="B87" s="375" t="s">
        <v>82</v>
      </c>
      <c r="C87" s="375"/>
      <c r="D87" s="375"/>
      <c r="E87" s="369">
        <v>5</v>
      </c>
      <c r="F87" s="369">
        <v>1</v>
      </c>
      <c r="G87" s="369">
        <v>0</v>
      </c>
      <c r="H87" s="375">
        <v>7</v>
      </c>
      <c r="I87" s="19"/>
    </row>
    <row r="88" customHeight="1" spans="1:9">
      <c r="A88" s="347"/>
      <c r="B88" s="368" t="s">
        <v>83</v>
      </c>
      <c r="C88" s="376"/>
      <c r="D88" s="410"/>
      <c r="E88" s="369">
        <v>2</v>
      </c>
      <c r="F88" s="369">
        <v>0</v>
      </c>
      <c r="G88" s="369">
        <v>1</v>
      </c>
      <c r="H88" s="375">
        <v>2</v>
      </c>
      <c r="I88" s="19"/>
    </row>
    <row r="89" spans="1:9">
      <c r="A89" s="347"/>
      <c r="B89" s="368" t="s">
        <v>84</v>
      </c>
      <c r="C89" s="376"/>
      <c r="D89" s="410"/>
      <c r="E89" s="369">
        <v>0</v>
      </c>
      <c r="F89" s="369">
        <v>0</v>
      </c>
      <c r="G89" s="369">
        <v>0</v>
      </c>
      <c r="H89" s="375">
        <v>1</v>
      </c>
      <c r="I89" s="19"/>
    </row>
    <row r="90" customHeight="1" spans="1:9">
      <c r="A90" s="347"/>
      <c r="B90" s="381" t="s">
        <v>85</v>
      </c>
      <c r="C90" s="382"/>
      <c r="D90" s="411"/>
      <c r="E90" s="369">
        <v>1</v>
      </c>
      <c r="F90" s="369">
        <v>0</v>
      </c>
      <c r="G90" s="369">
        <v>0</v>
      </c>
      <c r="H90" s="375">
        <v>18</v>
      </c>
      <c r="I90" s="19"/>
    </row>
    <row r="91" spans="1:9">
      <c r="A91" s="347"/>
      <c r="B91" s="368" t="s">
        <v>86</v>
      </c>
      <c r="C91" s="376"/>
      <c r="D91" s="410"/>
      <c r="E91" s="369">
        <v>1</v>
      </c>
      <c r="F91" s="369">
        <v>0</v>
      </c>
      <c r="G91" s="369">
        <v>0</v>
      </c>
      <c r="H91" s="375">
        <v>7</v>
      </c>
      <c r="I91" s="19"/>
    </row>
    <row r="92" spans="1:9">
      <c r="A92" s="347"/>
      <c r="B92" s="543" t="s">
        <v>77</v>
      </c>
      <c r="C92" s="544"/>
      <c r="D92" s="545"/>
      <c r="E92" s="369">
        <v>3</v>
      </c>
      <c r="F92" s="369">
        <v>0</v>
      </c>
      <c r="G92" s="369">
        <v>0</v>
      </c>
      <c r="H92" s="375">
        <v>15</v>
      </c>
      <c r="I92" s="19"/>
    </row>
    <row r="93" spans="1:9">
      <c r="A93" s="347"/>
      <c r="B93" s="389" t="s">
        <v>78</v>
      </c>
      <c r="C93" s="389"/>
      <c r="D93" s="389"/>
      <c r="E93" s="540">
        <f>SUM(E85:E92)</f>
        <v>14</v>
      </c>
      <c r="F93" s="540">
        <f t="shared" ref="E93:H93" si="6">SUM(F85:F92)</f>
        <v>1</v>
      </c>
      <c r="G93" s="540">
        <f t="shared" si="6"/>
        <v>2</v>
      </c>
      <c r="H93" s="540">
        <f t="shared" si="6"/>
        <v>54</v>
      </c>
      <c r="I93" s="19"/>
    </row>
    <row r="94" ht="19.5" customHeight="1" spans="1:9">
      <c r="A94" s="347"/>
      <c r="B94" s="372" t="s">
        <v>87</v>
      </c>
      <c r="C94" s="546"/>
      <c r="D94" s="546"/>
      <c r="E94" s="507"/>
      <c r="F94" s="507"/>
      <c r="G94" s="507"/>
      <c r="H94" s="507"/>
      <c r="I94" s="19"/>
    </row>
    <row r="95" spans="1:9">
      <c r="A95" s="347"/>
      <c r="B95" s="375" t="s">
        <v>88</v>
      </c>
      <c r="C95" s="375"/>
      <c r="D95" s="375"/>
      <c r="E95" s="367" t="s">
        <v>89</v>
      </c>
      <c r="F95" s="367"/>
      <c r="G95" s="367" t="s">
        <v>90</v>
      </c>
      <c r="H95" s="367"/>
      <c r="I95" s="375" t="s">
        <v>91</v>
      </c>
    </row>
    <row r="96" spans="1:9">
      <c r="A96" s="347"/>
      <c r="B96" s="367" t="s">
        <v>64</v>
      </c>
      <c r="C96" s="367"/>
      <c r="D96" s="367"/>
      <c r="E96" s="547">
        <v>3</v>
      </c>
      <c r="F96" s="547"/>
      <c r="G96" s="547">
        <v>5</v>
      </c>
      <c r="H96" s="547"/>
      <c r="I96" s="519">
        <v>4</v>
      </c>
    </row>
    <row r="97" spans="1:9">
      <c r="A97" s="347"/>
      <c r="B97" s="367" t="s">
        <v>92</v>
      </c>
      <c r="C97" s="367"/>
      <c r="D97" s="367"/>
      <c r="E97" s="547">
        <v>3</v>
      </c>
      <c r="F97" s="547"/>
      <c r="G97" s="547">
        <v>3</v>
      </c>
      <c r="H97" s="547"/>
      <c r="I97" s="519">
        <v>2</v>
      </c>
    </row>
    <row r="98" spans="1:9">
      <c r="A98" s="347"/>
      <c r="B98" s="548"/>
      <c r="C98" s="548"/>
      <c r="D98" s="548"/>
      <c r="E98" s="507"/>
      <c r="F98" s="507"/>
      <c r="G98" s="507"/>
      <c r="H98" s="507"/>
      <c r="I98" s="518"/>
    </row>
    <row r="99" spans="1:9">
      <c r="A99" s="347"/>
      <c r="B99" s="548"/>
      <c r="C99" s="548"/>
      <c r="D99" s="548"/>
      <c r="E99" s="507"/>
      <c r="F99" s="507"/>
      <c r="G99" s="507"/>
      <c r="H99" s="507"/>
      <c r="I99" s="518"/>
    </row>
    <row r="100" spans="1:9">
      <c r="A100" s="347"/>
      <c r="B100" s="548"/>
      <c r="C100" s="548"/>
      <c r="D100" s="548"/>
      <c r="E100" s="507"/>
      <c r="F100" s="507"/>
      <c r="G100" s="507"/>
      <c r="H100" s="507"/>
      <c r="I100" s="518"/>
    </row>
    <row r="101" spans="1:9">
      <c r="A101" s="347"/>
      <c r="B101" s="548"/>
      <c r="C101" s="548"/>
      <c r="D101" s="548"/>
      <c r="E101" s="507"/>
      <c r="F101" s="507"/>
      <c r="G101" s="507"/>
      <c r="H101" s="507"/>
      <c r="I101" s="518"/>
    </row>
    <row r="102" spans="1:9">
      <c r="A102" s="347"/>
      <c r="B102" s="548"/>
      <c r="C102" s="548"/>
      <c r="D102" s="548"/>
      <c r="E102" s="507"/>
      <c r="F102" s="507"/>
      <c r="G102" s="507"/>
      <c r="H102" s="507"/>
      <c r="I102" s="518"/>
    </row>
    <row r="103" spans="1:9">
      <c r="A103" s="347"/>
      <c r="B103" s="548"/>
      <c r="C103" s="548"/>
      <c r="D103" s="548"/>
      <c r="E103" s="507"/>
      <c r="F103" s="507"/>
      <c r="G103" s="507"/>
      <c r="H103" s="507"/>
      <c r="I103" s="518"/>
    </row>
    <row r="104" spans="1:9">
      <c r="A104" s="163"/>
      <c r="B104" s="549"/>
      <c r="C104" s="549"/>
      <c r="D104" s="549"/>
      <c r="E104" s="550"/>
      <c r="F104" s="550"/>
      <c r="G104" s="550"/>
      <c r="H104" s="550"/>
      <c r="I104" s="567"/>
    </row>
    <row r="105" spans="1:9">
      <c r="A105" s="163"/>
      <c r="B105" s="549"/>
      <c r="C105" s="549"/>
      <c r="D105" s="549"/>
      <c r="E105" s="550"/>
      <c r="F105" s="550"/>
      <c r="G105" s="550"/>
      <c r="H105" s="550"/>
      <c r="I105" s="567"/>
    </row>
    <row r="106" spans="1:9">
      <c r="A106" s="163"/>
      <c r="B106" s="549"/>
      <c r="C106" s="549"/>
      <c r="D106" s="549"/>
      <c r="E106" s="550"/>
      <c r="F106" s="550"/>
      <c r="G106" s="550"/>
      <c r="H106" s="550"/>
      <c r="I106" s="567"/>
    </row>
    <row r="107" spans="1:9">
      <c r="A107" s="163"/>
      <c r="B107" s="549"/>
      <c r="C107" s="549"/>
      <c r="D107" s="549"/>
      <c r="E107" s="550"/>
      <c r="F107" s="550"/>
      <c r="G107" s="550"/>
      <c r="H107" s="550"/>
      <c r="I107" s="567"/>
    </row>
    <row r="108" spans="1:9">
      <c r="A108" s="163"/>
      <c r="B108" s="551"/>
      <c r="C108" s="551"/>
      <c r="D108" s="551"/>
      <c r="E108" s="551"/>
      <c r="F108" s="551"/>
      <c r="G108" s="551"/>
      <c r="H108" s="551"/>
      <c r="I108" s="567"/>
    </row>
    <row r="109" spans="1:9">
      <c r="A109" s="347" t="s">
        <v>93</v>
      </c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347"/>
      <c r="B110" s="367" t="s">
        <v>88</v>
      </c>
      <c r="C110" s="367"/>
      <c r="D110" s="375" t="s">
        <v>56</v>
      </c>
      <c r="E110" s="375"/>
      <c r="F110" s="375" t="s">
        <v>57</v>
      </c>
      <c r="G110" s="375"/>
      <c r="H110" s="375" t="s">
        <v>40</v>
      </c>
      <c r="I110" s="375"/>
    </row>
    <row r="111" spans="1:9">
      <c r="A111" s="347"/>
      <c r="B111" s="367"/>
      <c r="C111" s="367"/>
      <c r="D111" s="367" t="s">
        <v>94</v>
      </c>
      <c r="E111" s="367" t="s">
        <v>95</v>
      </c>
      <c r="F111" s="367" t="s">
        <v>94</v>
      </c>
      <c r="G111" s="367" t="s">
        <v>95</v>
      </c>
      <c r="H111" s="367" t="s">
        <v>94</v>
      </c>
      <c r="I111" s="367" t="s">
        <v>95</v>
      </c>
    </row>
    <row r="112" ht="15" spans="1:9">
      <c r="A112" s="347"/>
      <c r="B112" s="367" t="s">
        <v>96</v>
      </c>
      <c r="C112" s="367"/>
      <c r="D112" s="552">
        <v>22</v>
      </c>
      <c r="E112" s="386">
        <v>176750</v>
      </c>
      <c r="F112" s="553">
        <v>15</v>
      </c>
      <c r="G112" s="386">
        <v>119269</v>
      </c>
      <c r="H112" s="554">
        <v>37</v>
      </c>
      <c r="I112" s="568">
        <v>296019</v>
      </c>
    </row>
    <row r="113" ht="15" spans="1:9">
      <c r="A113" s="347"/>
      <c r="B113" s="367" t="s">
        <v>97</v>
      </c>
      <c r="C113" s="367"/>
      <c r="D113" s="375">
        <v>30</v>
      </c>
      <c r="E113" s="386">
        <v>555931</v>
      </c>
      <c r="F113" s="375">
        <v>56</v>
      </c>
      <c r="G113" s="386">
        <v>985428</v>
      </c>
      <c r="H113" s="554">
        <v>86</v>
      </c>
      <c r="I113" s="568">
        <v>1541359</v>
      </c>
    </row>
    <row r="114" spans="1:9">
      <c r="A114" s="347"/>
      <c r="B114" s="19"/>
      <c r="C114" s="19"/>
      <c r="D114" s="518"/>
      <c r="E114" s="19"/>
      <c r="F114" s="19"/>
      <c r="G114" s="19"/>
      <c r="H114" s="555"/>
      <c r="I114" s="555"/>
    </row>
    <row r="115" spans="1:9">
      <c r="A115" s="347" t="s">
        <v>98</v>
      </c>
      <c r="B115" s="19"/>
      <c r="C115" s="19"/>
      <c r="D115" s="19"/>
      <c r="E115" s="19"/>
      <c r="F115" s="19"/>
      <c r="G115" s="19"/>
      <c r="H115" s="555"/>
      <c r="I115" s="555"/>
    </row>
    <row r="116" ht="22.5" spans="1:9">
      <c r="A116" s="347"/>
      <c r="B116" s="556" t="s">
        <v>88</v>
      </c>
      <c r="C116" s="557"/>
      <c r="D116" s="517" t="s">
        <v>99</v>
      </c>
      <c r="E116" s="517" t="s">
        <v>100</v>
      </c>
      <c r="F116" s="517"/>
      <c r="G116" s="558" t="s">
        <v>101</v>
      </c>
      <c r="H116" s="559" t="s">
        <v>102</v>
      </c>
      <c r="I116" s="569"/>
    </row>
    <row r="117" customHeight="1" spans="1:9">
      <c r="A117" s="347"/>
      <c r="B117" s="560" t="s">
        <v>96</v>
      </c>
      <c r="C117" s="561"/>
      <c r="D117" s="554">
        <v>37</v>
      </c>
      <c r="E117" s="562">
        <v>296019</v>
      </c>
      <c r="F117" s="563"/>
      <c r="G117" s="554">
        <v>37</v>
      </c>
      <c r="H117" s="564" t="s">
        <v>103</v>
      </c>
      <c r="I117" s="564"/>
    </row>
    <row r="118" spans="1:9">
      <c r="A118" s="347"/>
      <c r="B118" s="560" t="s">
        <v>97</v>
      </c>
      <c r="C118" s="561"/>
      <c r="D118" s="554">
        <v>86</v>
      </c>
      <c r="E118" s="562">
        <v>1541359</v>
      </c>
      <c r="F118" s="563"/>
      <c r="G118" s="554">
        <v>86</v>
      </c>
      <c r="H118" s="564" t="s">
        <v>103</v>
      </c>
      <c r="I118" s="564"/>
    </row>
    <row r="119" spans="1:9">
      <c r="A119" s="163"/>
      <c r="B119" s="19"/>
      <c r="C119" s="19"/>
      <c r="D119" s="19"/>
      <c r="E119" s="19"/>
      <c r="F119" s="19"/>
      <c r="G119" s="19"/>
      <c r="H119" s="19"/>
      <c r="I119" s="19"/>
    </row>
    <row r="120" spans="1:9">
      <c r="A120" s="163"/>
      <c r="B120" s="551"/>
      <c r="C120" s="551"/>
      <c r="D120" s="551"/>
      <c r="E120" s="551"/>
      <c r="F120" s="551"/>
      <c r="G120" s="551"/>
      <c r="H120" s="551"/>
      <c r="I120" s="551"/>
    </row>
    <row r="121" spans="1:9">
      <c r="A121" s="163"/>
      <c r="B121" s="19"/>
      <c r="C121" s="19"/>
      <c r="D121" s="19"/>
      <c r="E121" s="19"/>
      <c r="F121" s="19"/>
      <c r="G121" s="19"/>
      <c r="H121" s="551"/>
      <c r="I121" s="551"/>
    </row>
    <row r="122" spans="1:9">
      <c r="A122" s="347" t="s">
        <v>104</v>
      </c>
      <c r="B122" s="565"/>
      <c r="C122" s="19"/>
      <c r="D122" s="19"/>
      <c r="E122" s="19"/>
      <c r="F122" s="19"/>
      <c r="G122" s="19"/>
      <c r="H122" s="551"/>
      <c r="I122" s="551"/>
    </row>
    <row r="123" spans="1:9">
      <c r="A123" s="163"/>
      <c r="B123" s="19"/>
      <c r="C123" s="19"/>
      <c r="D123" s="19"/>
      <c r="E123" s="19"/>
      <c r="F123" s="19"/>
      <c r="G123" s="19"/>
      <c r="H123" s="551"/>
      <c r="I123" s="551"/>
    </row>
    <row r="124" spans="1:9">
      <c r="A124" s="163"/>
      <c r="B124" s="548" t="s">
        <v>105</v>
      </c>
      <c r="C124" s="548"/>
      <c r="D124" s="548"/>
      <c r="E124" s="548"/>
      <c r="F124" s="548"/>
      <c r="G124" s="548"/>
      <c r="H124" s="551"/>
      <c r="I124" s="551"/>
    </row>
    <row r="125" ht="18.75" customHeight="1" spans="1:9">
      <c r="A125" s="163"/>
      <c r="B125" s="548" t="s">
        <v>106</v>
      </c>
      <c r="C125" s="548"/>
      <c r="D125" s="548"/>
      <c r="E125" s="548"/>
      <c r="F125" s="548"/>
      <c r="G125" s="548"/>
      <c r="H125" s="551"/>
      <c r="I125" s="551"/>
    </row>
    <row r="126" ht="20.25" customHeight="1" spans="1:9">
      <c r="A126" s="163"/>
      <c r="B126" s="566" t="s">
        <v>107</v>
      </c>
      <c r="C126" s="566"/>
      <c r="D126" s="566"/>
      <c r="E126" s="566"/>
      <c r="F126" s="566"/>
      <c r="G126" s="566"/>
      <c r="H126" s="551"/>
      <c r="I126" s="551"/>
    </row>
    <row r="127" spans="1:9">
      <c r="A127" s="163"/>
      <c r="B127" s="570" t="s">
        <v>108</v>
      </c>
      <c r="C127" s="548"/>
      <c r="D127" s="548"/>
      <c r="E127" s="548"/>
      <c r="F127" s="548"/>
      <c r="G127" s="548"/>
      <c r="H127" s="551"/>
      <c r="I127" s="551"/>
    </row>
    <row r="128" spans="1:9">
      <c r="A128" s="163"/>
      <c r="B128" s="570" t="s">
        <v>109</v>
      </c>
      <c r="C128" s="548"/>
      <c r="D128" s="548"/>
      <c r="E128" s="548"/>
      <c r="F128" s="548"/>
      <c r="G128" s="548"/>
      <c r="H128" s="551"/>
      <c r="I128" s="551"/>
    </row>
    <row r="129" spans="1:9">
      <c r="A129" s="551" t="s">
        <v>110</v>
      </c>
      <c r="B129" s="19"/>
      <c r="C129" s="19"/>
      <c r="D129" s="19"/>
      <c r="E129" s="19"/>
      <c r="F129" s="19" t="s">
        <v>111</v>
      </c>
      <c r="G129" s="19" t="s">
        <v>112</v>
      </c>
      <c r="H129" s="551"/>
      <c r="I129" s="551"/>
    </row>
    <row r="130" spans="1:9">
      <c r="A130" s="163"/>
      <c r="B130" s="19"/>
      <c r="C130" s="19"/>
      <c r="D130" s="19"/>
      <c r="E130" s="19"/>
      <c r="F130" s="19"/>
      <c r="G130" s="19"/>
      <c r="H130" s="551"/>
      <c r="I130" s="551"/>
    </row>
    <row r="131" ht="22.5" customHeight="1" spans="1:9">
      <c r="A131" s="163"/>
      <c r="B131" s="19" t="s">
        <v>113</v>
      </c>
      <c r="C131" s="19"/>
      <c r="D131" s="19"/>
      <c r="E131" s="19"/>
      <c r="F131" s="19" t="s">
        <v>114</v>
      </c>
      <c r="G131" s="19"/>
      <c r="H131" s="551"/>
      <c r="I131" s="551"/>
    </row>
    <row r="132" spans="1:9">
      <c r="A132" s="163"/>
      <c r="B132" s="19"/>
      <c r="C132" s="19"/>
      <c r="D132" s="19"/>
      <c r="E132" s="19"/>
      <c r="F132" s="19"/>
      <c r="G132" s="19"/>
      <c r="H132" s="551"/>
      <c r="I132" s="551"/>
    </row>
    <row r="133" spans="1:9">
      <c r="A133" s="163"/>
      <c r="B133" s="551"/>
      <c r="C133" s="551"/>
      <c r="D133" s="551"/>
      <c r="E133" s="551"/>
      <c r="F133" s="551"/>
      <c r="G133" s="551"/>
      <c r="H133" s="551"/>
      <c r="I133" s="551"/>
    </row>
    <row r="134" spans="1:9">
      <c r="A134" s="163"/>
      <c r="B134" s="551"/>
      <c r="C134" s="551"/>
      <c r="D134" s="551"/>
      <c r="E134" s="551"/>
      <c r="F134" s="551"/>
      <c r="G134" s="551"/>
      <c r="H134" s="551"/>
      <c r="I134" s="551"/>
    </row>
    <row r="135" spans="1:9">
      <c r="A135" s="163"/>
      <c r="B135" s="551"/>
      <c r="C135" s="551"/>
      <c r="D135" s="551"/>
      <c r="E135" s="551"/>
      <c r="F135" s="551"/>
      <c r="G135" s="551"/>
      <c r="H135" s="551"/>
      <c r="I135" s="551"/>
    </row>
    <row r="136" spans="1:9">
      <c r="A136" s="163"/>
      <c r="B136" s="551"/>
      <c r="C136" s="551"/>
      <c r="D136" s="551"/>
      <c r="E136" s="551"/>
      <c r="F136" s="551"/>
      <c r="G136" s="551"/>
      <c r="H136" s="551"/>
      <c r="I136" s="551"/>
    </row>
    <row r="137" spans="1:9">
      <c r="A137" s="163"/>
      <c r="B137" s="551"/>
      <c r="C137" s="551"/>
      <c r="D137" s="551"/>
      <c r="E137" s="551"/>
      <c r="F137" s="551"/>
      <c r="G137" s="551"/>
      <c r="H137" s="551"/>
      <c r="I137" s="551"/>
    </row>
    <row r="138" spans="1:9">
      <c r="A138" s="163"/>
      <c r="B138" s="551"/>
      <c r="C138" s="551"/>
      <c r="D138" s="551"/>
      <c r="E138" s="551"/>
      <c r="F138" s="551"/>
      <c r="G138" s="551"/>
      <c r="H138" s="551"/>
      <c r="I138" s="551"/>
    </row>
    <row r="139" spans="1:9">
      <c r="A139" s="163"/>
      <c r="B139" s="551"/>
      <c r="C139" s="551"/>
      <c r="D139" s="551"/>
      <c r="E139" s="551"/>
      <c r="F139" s="551"/>
      <c r="G139" s="551"/>
      <c r="H139" s="551"/>
      <c r="I139" s="551"/>
    </row>
    <row r="140" spans="1:9">
      <c r="A140" s="163"/>
      <c r="B140" s="551"/>
      <c r="C140" s="551"/>
      <c r="D140" s="551"/>
      <c r="E140" s="551"/>
      <c r="F140" s="551"/>
      <c r="G140" s="551"/>
      <c r="H140" s="551"/>
      <c r="I140" s="551"/>
    </row>
    <row r="141" spans="1:9">
      <c r="A141" s="163"/>
      <c r="B141" s="551"/>
      <c r="C141" s="551"/>
      <c r="D141" s="551"/>
      <c r="E141" s="551"/>
      <c r="F141" s="551"/>
      <c r="G141" s="551"/>
      <c r="H141" s="551"/>
      <c r="I141" s="551"/>
    </row>
    <row r="142" spans="1:9">
      <c r="A142" s="163"/>
      <c r="B142" s="551"/>
      <c r="C142" s="551"/>
      <c r="D142" s="551"/>
      <c r="E142" s="551"/>
      <c r="F142" s="551"/>
      <c r="G142" s="551"/>
      <c r="H142" s="551"/>
      <c r="I142" s="551"/>
    </row>
    <row r="143" spans="1:9">
      <c r="A143" s="163"/>
      <c r="B143" s="551"/>
      <c r="C143" s="551"/>
      <c r="D143" s="551"/>
      <c r="E143" s="551"/>
      <c r="F143" s="551"/>
      <c r="G143" s="551"/>
      <c r="H143" s="551"/>
      <c r="I143" s="551"/>
    </row>
    <row r="144" spans="1:9">
      <c r="A144" s="163"/>
      <c r="B144" s="551"/>
      <c r="C144" s="551"/>
      <c r="D144" s="551"/>
      <c r="E144" s="551"/>
      <c r="F144" s="551"/>
      <c r="G144" s="551"/>
      <c r="H144" s="551"/>
      <c r="I144" s="551"/>
    </row>
    <row r="145" spans="1:9">
      <c r="A145" s="163"/>
      <c r="B145" s="163"/>
      <c r="C145" s="163"/>
      <c r="D145" s="163"/>
      <c r="E145" s="163"/>
      <c r="F145" s="163"/>
      <c r="G145" s="163"/>
      <c r="H145" s="163"/>
      <c r="I145" s="163"/>
    </row>
    <row r="146" spans="1:9">
      <c r="A146" s="163"/>
      <c r="B146" s="163"/>
      <c r="C146" s="163"/>
      <c r="D146" s="163"/>
      <c r="E146" s="163"/>
      <c r="F146" s="163"/>
      <c r="G146" s="163"/>
      <c r="H146" s="163"/>
      <c r="I146" s="163"/>
    </row>
    <row r="147" spans="2:9">
      <c r="B147" s="163"/>
      <c r="C147" s="163"/>
      <c r="D147" s="163"/>
      <c r="E147" s="163"/>
      <c r="F147" s="163"/>
      <c r="G147" s="163"/>
      <c r="H147" s="163"/>
      <c r="I147" s="163"/>
    </row>
    <row r="148" spans="2:9">
      <c r="B148" s="163"/>
      <c r="C148" s="163"/>
      <c r="D148" s="163"/>
      <c r="E148" s="163"/>
      <c r="F148" s="163"/>
      <c r="G148" s="163"/>
      <c r="H148" s="163"/>
      <c r="I148" s="163"/>
    </row>
    <row r="149" spans="2:9">
      <c r="B149" s="163"/>
      <c r="C149" s="163"/>
      <c r="D149" s="163"/>
      <c r="E149" s="163"/>
      <c r="F149" s="163"/>
      <c r="G149" s="163"/>
      <c r="H149" s="163"/>
      <c r="I149" s="163"/>
    </row>
    <row r="150" spans="2:9">
      <c r="B150" s="163"/>
      <c r="C150" s="163"/>
      <c r="D150" s="163"/>
      <c r="E150" s="163"/>
      <c r="F150" s="163"/>
      <c r="G150" s="163"/>
      <c r="H150" s="163"/>
      <c r="I150" s="163"/>
    </row>
    <row r="151" spans="2:9">
      <c r="B151" s="163"/>
      <c r="C151" s="163"/>
      <c r="D151" s="163"/>
      <c r="E151" s="163"/>
      <c r="F151" s="163"/>
      <c r="G151" s="163"/>
      <c r="H151" s="163"/>
      <c r="I151" s="163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10:E110"/>
    <mergeCell ref="F110:G110"/>
    <mergeCell ref="H110:I110"/>
    <mergeCell ref="B112:C112"/>
    <mergeCell ref="B113:C113"/>
    <mergeCell ref="E116:F116"/>
    <mergeCell ref="H116:I116"/>
    <mergeCell ref="B117:C117"/>
    <mergeCell ref="E117:F117"/>
    <mergeCell ref="H117:I117"/>
    <mergeCell ref="B118:C118"/>
    <mergeCell ref="E118:F118"/>
    <mergeCell ref="H118:I118"/>
    <mergeCell ref="B124:G124"/>
    <mergeCell ref="B125:G125"/>
    <mergeCell ref="B126:G126"/>
    <mergeCell ref="B127:G127"/>
    <mergeCell ref="B128:G128"/>
    <mergeCell ref="B15:E16"/>
    <mergeCell ref="F15:G16"/>
    <mergeCell ref="H15:I16"/>
    <mergeCell ref="B25:C26"/>
    <mergeCell ref="B67:D68"/>
    <mergeCell ref="B60:D61"/>
    <mergeCell ref="B48:D49"/>
    <mergeCell ref="B54:D55"/>
    <mergeCell ref="B110:C111"/>
    <mergeCell ref="B83:D84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abSelected="1" topLeftCell="B2" workbookViewId="0">
      <selection activeCell="C7" sqref="C7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10.1428571428571" customWidth="1"/>
    <col min="16" max="16" width="13.8571428571429" customWidth="1"/>
  </cols>
  <sheetData>
    <row r="1" ht="26.25" customHeight="1" spans="2:10">
      <c r="B1" s="341" t="s">
        <v>115</v>
      </c>
      <c r="C1" s="341"/>
      <c r="D1" s="341"/>
      <c r="E1" s="341"/>
      <c r="F1" s="341"/>
      <c r="G1" s="341"/>
      <c r="H1" s="341"/>
      <c r="I1" s="341"/>
      <c r="J1" s="341"/>
    </row>
    <row r="2" ht="14.25" customHeight="1" spans="2:10">
      <c r="B2" s="341"/>
      <c r="C2" s="341"/>
      <c r="D2" s="341"/>
      <c r="E2" s="341"/>
      <c r="F2" s="341"/>
      <c r="G2" s="341"/>
      <c r="H2" s="341"/>
      <c r="I2" s="341"/>
      <c r="J2" s="341"/>
    </row>
    <row r="3" ht="18" customHeight="1" spans="2:10">
      <c r="B3" s="88"/>
      <c r="C3" s="88"/>
      <c r="D3" s="342" t="s">
        <v>116</v>
      </c>
      <c r="E3" s="342"/>
      <c r="F3" s="342"/>
      <c r="G3" s="342"/>
      <c r="H3" s="342"/>
      <c r="I3" s="342"/>
      <c r="J3" s="88"/>
    </row>
    <row r="4" spans="2:10">
      <c r="B4" s="88"/>
      <c r="C4" s="88"/>
      <c r="D4" s="88"/>
      <c r="E4" s="88"/>
      <c r="F4" s="88"/>
      <c r="G4" s="88"/>
      <c r="H4" s="88"/>
      <c r="I4" s="88"/>
      <c r="J4" s="88"/>
    </row>
    <row r="5" ht="21.75" customHeight="1" spans="2:11">
      <c r="B5" s="343" t="s">
        <v>117</v>
      </c>
      <c r="C5" s="344"/>
      <c r="D5" s="344"/>
      <c r="E5" s="345" t="s">
        <v>118</v>
      </c>
      <c r="F5" s="346"/>
      <c r="G5" s="346"/>
      <c r="H5" s="346"/>
      <c r="I5" s="392"/>
      <c r="J5" s="358"/>
      <c r="K5" s="393"/>
    </row>
    <row r="6" spans="2:11">
      <c r="B6" s="347"/>
      <c r="C6" s="347"/>
      <c r="D6" s="347"/>
      <c r="E6" s="348"/>
      <c r="F6" s="348"/>
      <c r="G6" s="348"/>
      <c r="H6" s="348"/>
      <c r="I6" s="348"/>
      <c r="J6" s="347"/>
      <c r="K6" s="393"/>
    </row>
    <row r="7" ht="22.5" customHeight="1" spans="2:11">
      <c r="B7" s="349" t="s">
        <v>119</v>
      </c>
      <c r="C7" s="350"/>
      <c r="D7" s="350"/>
      <c r="E7" s="346"/>
      <c r="F7" s="346"/>
      <c r="G7" s="345" t="s">
        <v>120</v>
      </c>
      <c r="H7" s="346"/>
      <c r="I7" s="392"/>
      <c r="J7" s="347"/>
      <c r="K7" s="393"/>
    </row>
    <row r="8" spans="2:11">
      <c r="B8" s="347"/>
      <c r="C8" s="347"/>
      <c r="D8" s="347"/>
      <c r="E8" s="347"/>
      <c r="F8" s="347"/>
      <c r="G8" s="347"/>
      <c r="H8" s="347"/>
      <c r="I8" s="347"/>
      <c r="J8" s="347"/>
      <c r="K8" s="393"/>
    </row>
    <row r="9" ht="17.25" customHeight="1" spans="2:11">
      <c r="B9" s="349" t="s">
        <v>1</v>
      </c>
      <c r="C9" s="350"/>
      <c r="D9" s="350" t="s">
        <v>2</v>
      </c>
      <c r="E9" s="351"/>
      <c r="F9" s="347"/>
      <c r="G9" s="352" t="s">
        <v>121</v>
      </c>
      <c r="H9" s="346" t="s">
        <v>4</v>
      </c>
      <c r="I9" s="392"/>
      <c r="J9" s="358"/>
      <c r="K9" s="393"/>
    </row>
    <row r="10" spans="2:11">
      <c r="B10" s="347"/>
      <c r="C10" s="347"/>
      <c r="D10" s="347"/>
      <c r="E10" s="347"/>
      <c r="F10" s="347"/>
      <c r="G10" s="347"/>
      <c r="H10" s="347"/>
      <c r="I10" s="347"/>
      <c r="J10" s="347"/>
      <c r="K10" s="393"/>
    </row>
    <row r="11" ht="18" customHeight="1" spans="2:11">
      <c r="B11" s="352" t="s">
        <v>122</v>
      </c>
      <c r="C11" s="353"/>
      <c r="D11" s="353"/>
      <c r="E11" s="354"/>
      <c r="F11" s="347"/>
      <c r="G11" s="352" t="s">
        <v>123</v>
      </c>
      <c r="H11" s="350">
        <v>2020</v>
      </c>
      <c r="I11" s="351"/>
      <c r="J11" s="347"/>
      <c r="K11" s="393"/>
    </row>
    <row r="12" spans="2:10">
      <c r="B12" s="88"/>
      <c r="C12" s="88"/>
      <c r="D12" s="88"/>
      <c r="E12" s="88"/>
      <c r="F12" s="88"/>
      <c r="G12" s="88"/>
      <c r="H12" s="88"/>
      <c r="I12" s="88"/>
      <c r="J12" s="88"/>
    </row>
    <row r="13" spans="2:10">
      <c r="B13" s="347" t="s">
        <v>7</v>
      </c>
      <c r="C13" s="347"/>
      <c r="D13" s="347" t="s">
        <v>124</v>
      </c>
      <c r="E13" s="347"/>
      <c r="F13" s="347"/>
      <c r="G13" s="347"/>
      <c r="H13" s="347"/>
      <c r="I13" s="347"/>
      <c r="J13" s="347"/>
    </row>
    <row r="14" spans="2:10">
      <c r="B14" s="347" t="s">
        <v>125</v>
      </c>
      <c r="C14" s="347" t="s">
        <v>112</v>
      </c>
      <c r="D14" s="347"/>
      <c r="E14" s="355" t="s">
        <v>126</v>
      </c>
      <c r="F14" s="355"/>
      <c r="G14" s="347"/>
      <c r="H14" s="347" t="s">
        <v>127</v>
      </c>
      <c r="I14" s="347"/>
      <c r="J14" s="347"/>
    </row>
    <row r="15" spans="2:10">
      <c r="B15" s="347"/>
      <c r="C15" s="347"/>
      <c r="D15" s="347"/>
      <c r="E15" s="347"/>
      <c r="F15" s="347"/>
      <c r="G15" s="347"/>
      <c r="H15" s="347"/>
      <c r="I15" s="347"/>
      <c r="J15" s="347"/>
    </row>
    <row r="16" ht="18.75" customHeight="1" spans="2:10">
      <c r="B16" s="347" t="s">
        <v>128</v>
      </c>
      <c r="C16" s="347"/>
      <c r="D16" s="356">
        <v>43872</v>
      </c>
      <c r="E16" s="347"/>
      <c r="F16" s="347"/>
      <c r="G16" s="347"/>
      <c r="H16" s="347"/>
      <c r="I16" s="347"/>
      <c r="J16" s="347"/>
    </row>
    <row r="17" ht="15.75" spans="2:10">
      <c r="B17" s="357"/>
      <c r="C17" s="357"/>
      <c r="D17" s="357"/>
      <c r="E17" s="357"/>
      <c r="F17" s="357"/>
      <c r="G17" s="357"/>
      <c r="H17" s="357"/>
      <c r="I17" s="357"/>
      <c r="J17" s="357"/>
    </row>
    <row r="18" ht="15.75" spans="2:10">
      <c r="B18" s="347"/>
      <c r="C18" s="347"/>
      <c r="D18" s="347"/>
      <c r="E18" s="347"/>
      <c r="F18" s="347"/>
      <c r="G18" s="347"/>
      <c r="H18" s="347"/>
      <c r="I18" s="347"/>
      <c r="J18" s="347"/>
    </row>
    <row r="19" ht="17.25" customHeight="1" spans="2:15">
      <c r="B19" s="358" t="s">
        <v>129</v>
      </c>
      <c r="C19" s="358"/>
      <c r="D19" s="358"/>
      <c r="E19" s="358"/>
      <c r="F19" s="347"/>
      <c r="G19" s="347"/>
      <c r="H19" s="347"/>
      <c r="I19" s="347"/>
      <c r="J19" s="347"/>
      <c r="K19" s="394"/>
      <c r="L19" s="394"/>
      <c r="M19" s="394"/>
      <c r="N19" s="394"/>
      <c r="O19" s="394"/>
    </row>
    <row r="20" spans="2:16">
      <c r="B20" s="347"/>
      <c r="C20" s="359" t="s">
        <v>130</v>
      </c>
      <c r="D20" s="360"/>
      <c r="E20" s="360"/>
      <c r="F20" s="360"/>
      <c r="G20" s="361"/>
      <c r="H20" s="362">
        <v>406</v>
      </c>
      <c r="I20" s="395"/>
      <c r="J20" s="396"/>
      <c r="K20" s="397"/>
      <c r="L20" s="397"/>
      <c r="M20" s="397"/>
      <c r="N20" s="397"/>
      <c r="O20" s="397"/>
      <c r="P20" s="398"/>
    </row>
    <row r="21" spans="2:16">
      <c r="B21" s="347"/>
      <c r="C21" s="359" t="s">
        <v>131</v>
      </c>
      <c r="D21" s="360"/>
      <c r="E21" s="360"/>
      <c r="F21" s="360"/>
      <c r="G21" s="361"/>
      <c r="H21" s="352">
        <v>6386</v>
      </c>
      <c r="I21" s="354"/>
      <c r="J21" s="399"/>
      <c r="K21" s="397"/>
      <c r="L21" s="397"/>
      <c r="M21" s="397"/>
      <c r="N21" s="397"/>
      <c r="O21" s="397"/>
      <c r="P21" s="398"/>
    </row>
    <row r="22" spans="2:16">
      <c r="B22" s="347"/>
      <c r="C22" s="359" t="s">
        <v>132</v>
      </c>
      <c r="D22" s="360"/>
      <c r="E22" s="360"/>
      <c r="F22" s="360"/>
      <c r="G22" s="361"/>
      <c r="H22" s="352">
        <v>12586</v>
      </c>
      <c r="I22" s="354"/>
      <c r="J22" s="399"/>
      <c r="K22" s="397"/>
      <c r="L22" s="397"/>
      <c r="M22" s="397"/>
      <c r="N22" s="397"/>
      <c r="O22" s="397"/>
      <c r="P22" s="398"/>
    </row>
    <row r="23" spans="2:16">
      <c r="B23" s="347"/>
      <c r="C23" s="359" t="s">
        <v>133</v>
      </c>
      <c r="D23" s="360"/>
      <c r="E23" s="360"/>
      <c r="F23" s="360"/>
      <c r="G23" s="361"/>
      <c r="H23" s="363">
        <v>5431</v>
      </c>
      <c r="I23" s="400"/>
      <c r="J23" s="347"/>
      <c r="K23" s="401"/>
      <c r="L23" s="397"/>
      <c r="M23" s="397"/>
      <c r="N23" s="397"/>
      <c r="O23" s="397"/>
      <c r="P23" s="398"/>
    </row>
    <row r="24" spans="2:16">
      <c r="B24" s="347"/>
      <c r="C24" s="359" t="s">
        <v>134</v>
      </c>
      <c r="D24" s="360"/>
      <c r="E24" s="360"/>
      <c r="F24" s="360"/>
      <c r="G24" s="361"/>
      <c r="H24" s="364">
        <f>H23/H21*100</f>
        <v>85.0454118383965</v>
      </c>
      <c r="I24" s="402"/>
      <c r="J24" s="347"/>
      <c r="K24" s="397"/>
      <c r="L24" s="397"/>
      <c r="M24" s="397"/>
      <c r="N24" s="397"/>
      <c r="O24" s="397"/>
      <c r="P24" s="398"/>
    </row>
    <row r="25" spans="2:16">
      <c r="B25" s="347"/>
      <c r="C25" s="359" t="s">
        <v>135</v>
      </c>
      <c r="D25" s="360"/>
      <c r="E25" s="360"/>
      <c r="F25" s="360"/>
      <c r="G25" s="361"/>
      <c r="H25" s="363">
        <v>123</v>
      </c>
      <c r="I25" s="400"/>
      <c r="J25" s="347"/>
      <c r="K25" s="397"/>
      <c r="L25" s="397"/>
      <c r="M25" s="397"/>
      <c r="N25" s="397"/>
      <c r="O25" s="397"/>
      <c r="P25" s="398"/>
    </row>
    <row r="26" spans="2:16">
      <c r="B26" s="347"/>
      <c r="C26" s="359" t="s">
        <v>136</v>
      </c>
      <c r="D26" s="360"/>
      <c r="E26" s="360"/>
      <c r="F26" s="360"/>
      <c r="G26" s="361"/>
      <c r="H26" s="365">
        <v>385</v>
      </c>
      <c r="I26" s="403"/>
      <c r="J26" s="347"/>
      <c r="K26" s="404"/>
      <c r="L26" s="405"/>
      <c r="M26" s="405"/>
      <c r="N26" s="397"/>
      <c r="O26" s="397"/>
      <c r="P26" s="398"/>
    </row>
    <row r="27" spans="2:16">
      <c r="B27" s="347"/>
      <c r="C27" s="359" t="s">
        <v>137</v>
      </c>
      <c r="D27" s="360"/>
      <c r="E27" s="360"/>
      <c r="F27" s="360"/>
      <c r="G27" s="361"/>
      <c r="H27" s="364">
        <f>H26/H25</f>
        <v>3.13008130081301</v>
      </c>
      <c r="I27" s="402"/>
      <c r="J27" s="406"/>
      <c r="K27" s="407"/>
      <c r="L27" s="407"/>
      <c r="M27" s="407"/>
      <c r="N27" s="407"/>
      <c r="O27" s="407"/>
      <c r="P27" s="408"/>
    </row>
    <row r="28" spans="2:10">
      <c r="B28" s="347"/>
      <c r="C28" s="347"/>
      <c r="D28" s="347"/>
      <c r="E28" s="347"/>
      <c r="F28" s="347"/>
      <c r="G28" s="347"/>
      <c r="H28" s="347"/>
      <c r="I28" s="347"/>
      <c r="J28" s="347"/>
    </row>
    <row r="29" ht="21.75" customHeight="1" spans="2:10">
      <c r="B29" s="358" t="s">
        <v>138</v>
      </c>
      <c r="C29" s="347"/>
      <c r="D29" s="347"/>
      <c r="E29" s="347"/>
      <c r="F29" s="347"/>
      <c r="G29" s="347"/>
      <c r="H29" s="347"/>
      <c r="I29" s="347"/>
      <c r="J29" s="347"/>
    </row>
    <row r="30" spans="2:10">
      <c r="B30" s="347"/>
      <c r="C30" s="366" t="s">
        <v>28</v>
      </c>
      <c r="D30" s="345"/>
      <c r="E30" s="366" t="s">
        <v>139</v>
      </c>
      <c r="F30" s="366"/>
      <c r="G30" s="366" t="s">
        <v>140</v>
      </c>
      <c r="H30" s="366"/>
      <c r="I30" s="366" t="s">
        <v>40</v>
      </c>
      <c r="J30" s="366"/>
    </row>
    <row r="31" spans="2:10">
      <c r="B31" s="347"/>
      <c r="C31" s="366"/>
      <c r="D31" s="345"/>
      <c r="E31" s="366" t="s">
        <v>32</v>
      </c>
      <c r="F31" s="366" t="s">
        <v>33</v>
      </c>
      <c r="G31" s="366" t="s">
        <v>32</v>
      </c>
      <c r="H31" s="366" t="s">
        <v>33</v>
      </c>
      <c r="I31" s="366" t="s">
        <v>32</v>
      </c>
      <c r="J31" s="366" t="s">
        <v>33</v>
      </c>
    </row>
    <row r="32" spans="2:11">
      <c r="B32" s="347"/>
      <c r="C32" s="367" t="s">
        <v>141</v>
      </c>
      <c r="D32" s="368"/>
      <c r="E32" s="369">
        <v>0</v>
      </c>
      <c r="F32" s="369">
        <v>1</v>
      </c>
      <c r="G32" s="369">
        <v>5</v>
      </c>
      <c r="H32" s="369">
        <v>2</v>
      </c>
      <c r="I32" s="369">
        <f t="shared" ref="I32:I37" si="0">SUM(G32+E32)</f>
        <v>5</v>
      </c>
      <c r="J32" s="369">
        <f t="shared" ref="J32:J37" si="1">SUM(H32+F32)</f>
        <v>3</v>
      </c>
      <c r="K32" s="409"/>
    </row>
    <row r="33" spans="2:11">
      <c r="B33" s="347"/>
      <c r="C33" s="367" t="s">
        <v>35</v>
      </c>
      <c r="D33" s="368"/>
      <c r="E33" s="369">
        <v>1</v>
      </c>
      <c r="F33" s="369">
        <v>0</v>
      </c>
      <c r="G33" s="369">
        <v>2</v>
      </c>
      <c r="H33" s="369">
        <v>3</v>
      </c>
      <c r="I33" s="369">
        <f t="shared" si="0"/>
        <v>3</v>
      </c>
      <c r="J33" s="369">
        <f t="shared" si="1"/>
        <v>3</v>
      </c>
      <c r="K33" s="409"/>
    </row>
    <row r="34" spans="2:11">
      <c r="B34" s="347"/>
      <c r="C34" s="367" t="s">
        <v>36</v>
      </c>
      <c r="D34" s="368"/>
      <c r="E34" s="369">
        <v>1</v>
      </c>
      <c r="F34" s="369">
        <v>7</v>
      </c>
      <c r="G34" s="369">
        <v>0</v>
      </c>
      <c r="H34" s="369">
        <v>2</v>
      </c>
      <c r="I34" s="369">
        <f t="shared" si="0"/>
        <v>1</v>
      </c>
      <c r="J34" s="369">
        <f t="shared" si="1"/>
        <v>9</v>
      </c>
      <c r="K34" s="409"/>
    </row>
    <row r="35" spans="2:11">
      <c r="B35" s="347"/>
      <c r="C35" s="367" t="s">
        <v>142</v>
      </c>
      <c r="D35" s="368"/>
      <c r="E35" s="369">
        <v>5</v>
      </c>
      <c r="F35" s="369">
        <v>28</v>
      </c>
      <c r="G35" s="369">
        <v>10</v>
      </c>
      <c r="H35" s="369">
        <v>10</v>
      </c>
      <c r="I35" s="369">
        <f t="shared" si="0"/>
        <v>15</v>
      </c>
      <c r="J35" s="369">
        <f t="shared" si="1"/>
        <v>38</v>
      </c>
      <c r="K35" s="409"/>
    </row>
    <row r="36" spans="2:11">
      <c r="B36" s="347"/>
      <c r="C36" s="367" t="s">
        <v>38</v>
      </c>
      <c r="D36" s="368"/>
      <c r="E36" s="369">
        <v>0</v>
      </c>
      <c r="F36" s="369">
        <v>3</v>
      </c>
      <c r="G36" s="369">
        <v>3</v>
      </c>
      <c r="H36" s="369">
        <v>6</v>
      </c>
      <c r="I36" s="369">
        <f t="shared" si="0"/>
        <v>3</v>
      </c>
      <c r="J36" s="369">
        <f t="shared" si="1"/>
        <v>9</v>
      </c>
      <c r="K36" s="409"/>
    </row>
    <row r="37" spans="2:11">
      <c r="B37" s="347"/>
      <c r="C37" s="367" t="s">
        <v>39</v>
      </c>
      <c r="D37" s="368"/>
      <c r="E37" s="369">
        <v>3</v>
      </c>
      <c r="F37" s="369">
        <v>3</v>
      </c>
      <c r="G37" s="369">
        <v>13</v>
      </c>
      <c r="H37" s="369">
        <v>15</v>
      </c>
      <c r="I37" s="369">
        <f t="shared" si="0"/>
        <v>16</v>
      </c>
      <c r="J37" s="369">
        <f t="shared" si="1"/>
        <v>18</v>
      </c>
      <c r="K37" s="409"/>
    </row>
    <row r="38" spans="2:11">
      <c r="B38" s="347"/>
      <c r="C38" s="370" t="s">
        <v>143</v>
      </c>
      <c r="D38" s="371"/>
      <c r="E38" s="370">
        <f t="shared" ref="E38:J38" si="2">SUM(E32:E37)</f>
        <v>10</v>
      </c>
      <c r="F38" s="370">
        <f t="shared" si="2"/>
        <v>42</v>
      </c>
      <c r="G38" s="370">
        <f t="shared" si="2"/>
        <v>33</v>
      </c>
      <c r="H38" s="370">
        <f t="shared" si="2"/>
        <v>38</v>
      </c>
      <c r="I38" s="370">
        <f t="shared" si="2"/>
        <v>43</v>
      </c>
      <c r="J38" s="370">
        <f t="shared" si="2"/>
        <v>80</v>
      </c>
      <c r="K38" s="409"/>
    </row>
    <row r="39" spans="2:10">
      <c r="B39" s="347"/>
      <c r="C39" s="347"/>
      <c r="D39" s="347"/>
      <c r="E39" s="347"/>
      <c r="F39" s="347"/>
      <c r="G39" s="347"/>
      <c r="H39" s="347"/>
      <c r="I39" s="347"/>
      <c r="J39" s="347"/>
    </row>
    <row r="40" ht="18.75" customHeight="1" spans="2:10">
      <c r="B40" s="358" t="s">
        <v>144</v>
      </c>
      <c r="C40" s="347"/>
      <c r="D40" s="347"/>
      <c r="E40" s="347"/>
      <c r="F40" s="347"/>
      <c r="G40" s="347"/>
      <c r="H40" s="347"/>
      <c r="I40" s="347"/>
      <c r="J40" s="347"/>
    </row>
    <row r="41" ht="21.75" customHeight="1" spans="2:10">
      <c r="B41" s="347"/>
      <c r="C41" s="372" t="s">
        <v>145</v>
      </c>
      <c r="D41" s="372"/>
      <c r="E41" s="372"/>
      <c r="F41" s="372"/>
      <c r="G41" s="372" t="s">
        <v>146</v>
      </c>
      <c r="H41" s="372"/>
      <c r="I41" s="372"/>
      <c r="J41" s="372"/>
    </row>
    <row r="42" ht="25.5" customHeight="1" spans="2:10">
      <c r="B42" s="347"/>
      <c r="C42" s="366" t="s">
        <v>147</v>
      </c>
      <c r="D42" s="366"/>
      <c r="E42" s="366"/>
      <c r="F42" s="373" t="s">
        <v>148</v>
      </c>
      <c r="G42" s="366" t="s">
        <v>147</v>
      </c>
      <c r="H42" s="366"/>
      <c r="I42" s="366"/>
      <c r="J42" s="373" t="s">
        <v>148</v>
      </c>
    </row>
    <row r="43" customHeight="1" spans="2:10">
      <c r="B43" s="347"/>
      <c r="C43" s="374" t="s">
        <v>66</v>
      </c>
      <c r="D43" s="367"/>
      <c r="E43" s="367"/>
      <c r="F43" s="369">
        <v>13</v>
      </c>
      <c r="G43" s="375" t="s">
        <v>80</v>
      </c>
      <c r="H43" s="375"/>
      <c r="I43" s="375"/>
      <c r="J43" s="369">
        <v>5</v>
      </c>
    </row>
    <row r="44" customHeight="1" spans="2:10">
      <c r="B44" s="347"/>
      <c r="C44" s="375" t="s">
        <v>67</v>
      </c>
      <c r="D44" s="375"/>
      <c r="E44" s="375"/>
      <c r="F44" s="369">
        <v>6</v>
      </c>
      <c r="G44" s="375" t="s">
        <v>81</v>
      </c>
      <c r="H44" s="375"/>
      <c r="I44" s="375"/>
      <c r="J44" s="369">
        <v>2</v>
      </c>
    </row>
    <row r="45" customHeight="1" spans="2:10">
      <c r="B45" s="347"/>
      <c r="C45" s="375" t="s">
        <v>68</v>
      </c>
      <c r="D45" s="375"/>
      <c r="E45" s="375"/>
      <c r="F45" s="369">
        <v>8</v>
      </c>
      <c r="G45" s="375" t="s">
        <v>149</v>
      </c>
      <c r="H45" s="375"/>
      <c r="I45" s="375"/>
      <c r="J45" s="369">
        <v>12</v>
      </c>
    </row>
    <row r="46" customHeight="1" spans="2:10">
      <c r="B46" s="347"/>
      <c r="C46" s="375" t="s">
        <v>150</v>
      </c>
      <c r="D46" s="375"/>
      <c r="E46" s="375"/>
      <c r="F46" s="369">
        <v>1</v>
      </c>
      <c r="G46" s="368" t="s">
        <v>85</v>
      </c>
      <c r="H46" s="376"/>
      <c r="I46" s="410"/>
      <c r="J46" s="369">
        <v>19</v>
      </c>
    </row>
    <row r="47" customHeight="1" spans="2:10">
      <c r="B47" s="347"/>
      <c r="C47" s="375" t="s">
        <v>151</v>
      </c>
      <c r="D47" s="375"/>
      <c r="E47" s="375"/>
      <c r="F47" s="369">
        <v>4</v>
      </c>
      <c r="G47" s="368" t="s">
        <v>83</v>
      </c>
      <c r="H47" s="376"/>
      <c r="I47" s="410"/>
      <c r="J47" s="369">
        <v>5</v>
      </c>
    </row>
    <row r="48" customHeight="1" spans="2:10">
      <c r="B48" s="347"/>
      <c r="C48" s="375" t="s">
        <v>152</v>
      </c>
      <c r="D48" s="375"/>
      <c r="E48" s="375"/>
      <c r="F48" s="369">
        <v>6</v>
      </c>
      <c r="G48" s="368" t="s">
        <v>153</v>
      </c>
      <c r="H48" s="376"/>
      <c r="I48" s="410"/>
      <c r="J48" s="369">
        <v>5</v>
      </c>
    </row>
    <row r="49" customHeight="1" spans="2:10">
      <c r="B49" s="347"/>
      <c r="C49" s="377" t="s">
        <v>73</v>
      </c>
      <c r="D49" s="377"/>
      <c r="E49" s="377"/>
      <c r="F49" s="369">
        <v>2</v>
      </c>
      <c r="G49" s="368" t="s">
        <v>154</v>
      </c>
      <c r="H49" s="376"/>
      <c r="I49" s="410"/>
      <c r="J49" s="369">
        <v>3</v>
      </c>
    </row>
    <row r="50" customHeight="1" spans="2:10">
      <c r="B50" s="347"/>
      <c r="C50" s="375" t="s">
        <v>70</v>
      </c>
      <c r="D50" s="375"/>
      <c r="E50" s="375"/>
      <c r="F50" s="369">
        <v>2</v>
      </c>
      <c r="G50" s="368" t="s">
        <v>155</v>
      </c>
      <c r="H50" s="376"/>
      <c r="I50" s="410"/>
      <c r="J50" s="369">
        <v>2</v>
      </c>
    </row>
    <row r="51" customHeight="1" spans="2:10">
      <c r="B51" s="347"/>
      <c r="C51" s="378" t="s">
        <v>156</v>
      </c>
      <c r="D51" s="379"/>
      <c r="E51" s="380"/>
      <c r="F51" s="369">
        <v>2</v>
      </c>
      <c r="G51" s="381" t="s">
        <v>157</v>
      </c>
      <c r="H51" s="382"/>
      <c r="I51" s="411"/>
      <c r="J51" s="369">
        <v>1</v>
      </c>
    </row>
    <row r="52" customHeight="1" spans="2:10">
      <c r="B52" s="347"/>
      <c r="C52" s="377" t="s">
        <v>75</v>
      </c>
      <c r="D52" s="377"/>
      <c r="E52" s="377"/>
      <c r="F52" s="369">
        <v>2</v>
      </c>
      <c r="G52" s="381" t="s">
        <v>158</v>
      </c>
      <c r="H52" s="382"/>
      <c r="I52" s="411"/>
      <c r="J52" s="369">
        <v>1</v>
      </c>
    </row>
    <row r="53" customHeight="1" spans="2:10">
      <c r="B53" s="347"/>
      <c r="C53" s="377" t="s">
        <v>76</v>
      </c>
      <c r="D53" s="377"/>
      <c r="E53" s="377"/>
      <c r="F53" s="369">
        <v>1</v>
      </c>
      <c r="G53" s="381" t="s">
        <v>159</v>
      </c>
      <c r="H53" s="382"/>
      <c r="I53" s="411"/>
      <c r="J53" s="369">
        <v>6</v>
      </c>
    </row>
    <row r="54" customHeight="1" spans="2:11">
      <c r="B54" s="347"/>
      <c r="C54" s="367" t="s">
        <v>160</v>
      </c>
      <c r="D54" s="367"/>
      <c r="E54" s="367"/>
      <c r="F54" s="369">
        <v>1</v>
      </c>
      <c r="G54" s="368" t="s">
        <v>84</v>
      </c>
      <c r="H54" s="376"/>
      <c r="I54" s="410"/>
      <c r="J54" s="369">
        <v>1</v>
      </c>
      <c r="K54" s="96"/>
    </row>
    <row r="55" customHeight="1" spans="2:17">
      <c r="B55" s="347"/>
      <c r="C55" s="367"/>
      <c r="D55" s="367"/>
      <c r="E55" s="367"/>
      <c r="F55" s="369"/>
      <c r="G55" s="381" t="s">
        <v>161</v>
      </c>
      <c r="H55" s="382"/>
      <c r="I55" s="411"/>
      <c r="J55" s="369">
        <v>2</v>
      </c>
      <c r="P55" s="412"/>
      <c r="Q55" s="412"/>
    </row>
    <row r="56" ht="16.5" customHeight="1" spans="2:17">
      <c r="B56" s="347"/>
      <c r="C56" s="367" t="s">
        <v>77</v>
      </c>
      <c r="D56" s="367"/>
      <c r="E56" s="367"/>
      <c r="F56" s="367">
        <v>4</v>
      </c>
      <c r="G56" s="381" t="s">
        <v>77</v>
      </c>
      <c r="H56" s="382"/>
      <c r="I56" s="411"/>
      <c r="J56" s="369">
        <v>7</v>
      </c>
      <c r="P56" s="412"/>
      <c r="Q56" s="412"/>
    </row>
    <row r="57" ht="18.75" customHeight="1" spans="2:16">
      <c r="B57" s="347"/>
      <c r="C57" s="370" t="s">
        <v>40</v>
      </c>
      <c r="D57" s="370"/>
      <c r="E57" s="370"/>
      <c r="F57" s="370">
        <f>SUM(F43:F56)</f>
        <v>52</v>
      </c>
      <c r="G57" s="371" t="s">
        <v>40</v>
      </c>
      <c r="H57" s="383"/>
      <c r="I57" s="413"/>
      <c r="J57" s="370">
        <f>SUM(J43:J56)</f>
        <v>71</v>
      </c>
      <c r="P57" s="122"/>
    </row>
    <row r="58" spans="2:17">
      <c r="B58" s="347"/>
      <c r="C58" s="347"/>
      <c r="D58" s="347"/>
      <c r="E58" s="347"/>
      <c r="F58" s="347"/>
      <c r="G58" s="347"/>
      <c r="H58" s="347"/>
      <c r="I58" s="347"/>
      <c r="J58" s="347"/>
      <c r="P58" s="414"/>
      <c r="Q58" s="414"/>
    </row>
    <row r="59" ht="21" customHeight="1" spans="2:17">
      <c r="B59" s="358" t="s">
        <v>162</v>
      </c>
      <c r="C59" s="384"/>
      <c r="D59" s="347"/>
      <c r="E59" s="347"/>
      <c r="F59" s="347"/>
      <c r="G59" s="347"/>
      <c r="H59" s="347"/>
      <c r="I59" s="347"/>
      <c r="J59" s="347"/>
      <c r="P59" s="414"/>
      <c r="Q59" s="414"/>
    </row>
    <row r="60" ht="27" customHeight="1" spans="2:17">
      <c r="B60" s="347"/>
      <c r="C60" s="366" t="s">
        <v>163</v>
      </c>
      <c r="D60" s="366"/>
      <c r="E60" s="366"/>
      <c r="F60" s="373" t="s">
        <v>164</v>
      </c>
      <c r="G60" s="373" t="s">
        <v>165</v>
      </c>
      <c r="H60" s="385"/>
      <c r="I60" s="415"/>
      <c r="J60" s="415"/>
      <c r="P60" s="416"/>
      <c r="Q60" s="283"/>
    </row>
    <row r="61" spans="2:17">
      <c r="B61" s="347"/>
      <c r="C61" s="367" t="s">
        <v>166</v>
      </c>
      <c r="D61" s="367"/>
      <c r="E61" s="367"/>
      <c r="F61" s="375">
        <v>52</v>
      </c>
      <c r="G61" s="386">
        <v>732681</v>
      </c>
      <c r="H61" s="387"/>
      <c r="I61" s="415"/>
      <c r="J61" s="415"/>
      <c r="P61" s="283"/>
      <c r="Q61" s="283"/>
    </row>
    <row r="62" spans="2:17">
      <c r="B62" s="347"/>
      <c r="C62" s="367" t="s">
        <v>167</v>
      </c>
      <c r="D62" s="367"/>
      <c r="E62" s="367"/>
      <c r="F62" s="375">
        <v>71</v>
      </c>
      <c r="G62" s="388">
        <v>1104697</v>
      </c>
      <c r="H62" s="387"/>
      <c r="I62" s="347"/>
      <c r="J62" s="347"/>
      <c r="P62" s="412"/>
      <c r="Q62" s="412"/>
    </row>
    <row r="63" spans="2:15">
      <c r="B63" s="347"/>
      <c r="C63" s="370" t="s">
        <v>168</v>
      </c>
      <c r="D63" s="370"/>
      <c r="E63" s="370"/>
      <c r="F63" s="389">
        <f>SUM(F61:F62)</f>
        <v>123</v>
      </c>
      <c r="G63" s="390">
        <f>SUM(G61:G62)</f>
        <v>1837378</v>
      </c>
      <c r="H63" s="387"/>
      <c r="I63" s="347"/>
      <c r="J63" s="347"/>
      <c r="N63" s="417"/>
      <c r="O63" s="417"/>
    </row>
    <row r="64" spans="2:16">
      <c r="B64" s="347"/>
      <c r="C64" s="347"/>
      <c r="D64" s="347"/>
      <c r="E64" s="347"/>
      <c r="F64" s="347"/>
      <c r="G64" s="391"/>
      <c r="H64" s="347"/>
      <c r="I64" s="347"/>
      <c r="J64" s="347"/>
      <c r="N64" s="417"/>
      <c r="O64" s="417"/>
      <c r="P64" s="418"/>
    </row>
    <row r="65" ht="18.75" customHeight="1" spans="2:14">
      <c r="B65" s="358" t="s">
        <v>169</v>
      </c>
      <c r="C65" s="347"/>
      <c r="D65" s="347"/>
      <c r="E65" s="347"/>
      <c r="F65" s="347"/>
      <c r="G65" s="347"/>
      <c r="H65" s="347"/>
      <c r="I65" s="347"/>
      <c r="J65" s="347"/>
      <c r="N65" s="418"/>
    </row>
    <row r="66" ht="18" customHeight="1" spans="2:10">
      <c r="B66" s="347"/>
      <c r="C66" s="366" t="s">
        <v>170</v>
      </c>
      <c r="D66" s="366"/>
      <c r="E66" s="366"/>
      <c r="F66" s="366"/>
      <c r="G66" s="366" t="s">
        <v>171</v>
      </c>
      <c r="H66" s="366"/>
      <c r="I66" s="373" t="s">
        <v>165</v>
      </c>
      <c r="J66" s="373"/>
    </row>
    <row r="67" spans="2:15">
      <c r="B67" s="347"/>
      <c r="C67" s="419" t="s">
        <v>172</v>
      </c>
      <c r="D67" s="419"/>
      <c r="E67" s="419"/>
      <c r="F67" s="419"/>
      <c r="G67" s="367">
        <v>153</v>
      </c>
      <c r="H67" s="367"/>
      <c r="I67" s="421">
        <v>2248028</v>
      </c>
      <c r="J67" s="421"/>
      <c r="M67" s="414"/>
      <c r="N67" s="414"/>
      <c r="O67" s="283"/>
    </row>
    <row r="68" ht="18" customHeight="1" spans="2:15">
      <c r="B68" s="347"/>
      <c r="C68" s="419" t="s">
        <v>173</v>
      </c>
      <c r="D68" s="419"/>
      <c r="E68" s="419"/>
      <c r="F68" s="419"/>
      <c r="G68" s="367">
        <v>123</v>
      </c>
      <c r="H68" s="367"/>
      <c r="I68" s="421">
        <v>1837378</v>
      </c>
      <c r="J68" s="421"/>
      <c r="M68" s="283"/>
      <c r="N68" s="412"/>
      <c r="O68" s="412"/>
    </row>
    <row r="69" spans="2:15">
      <c r="B69" s="347"/>
      <c r="C69" s="420" t="s">
        <v>174</v>
      </c>
      <c r="D69" s="420"/>
      <c r="E69" s="420"/>
      <c r="F69" s="420"/>
      <c r="G69" s="367">
        <v>123</v>
      </c>
      <c r="H69" s="367"/>
      <c r="I69" s="421">
        <v>1837378</v>
      </c>
      <c r="J69" s="421"/>
      <c r="M69" s="416"/>
      <c r="N69" s="412"/>
      <c r="O69" s="412"/>
    </row>
    <row r="70" customHeight="1" spans="2:14">
      <c r="B70" s="347"/>
      <c r="C70" s="420" t="s">
        <v>175</v>
      </c>
      <c r="D70" s="420"/>
      <c r="E70" s="420"/>
      <c r="F70" s="420"/>
      <c r="G70" s="421">
        <v>4414</v>
      </c>
      <c r="H70" s="421"/>
      <c r="I70" s="421">
        <v>52421214</v>
      </c>
      <c r="J70" s="421"/>
      <c r="N70" s="418"/>
    </row>
    <row r="71" ht="16.5" customHeight="1" spans="2:10">
      <c r="B71" s="347"/>
      <c r="C71" s="420" t="s">
        <v>176</v>
      </c>
      <c r="D71" s="420"/>
      <c r="E71" s="420"/>
      <c r="F71" s="420"/>
      <c r="G71" s="368" t="s">
        <v>177</v>
      </c>
      <c r="H71" s="410"/>
      <c r="I71" s="427"/>
      <c r="J71" s="428"/>
    </row>
    <row r="72" spans="2:10">
      <c r="B72" s="347"/>
      <c r="C72" s="347"/>
      <c r="D72" s="347"/>
      <c r="E72" s="347"/>
      <c r="F72" s="347"/>
      <c r="G72" s="347"/>
      <c r="H72" s="347"/>
      <c r="I72" s="347"/>
      <c r="J72" s="347"/>
    </row>
    <row r="73" ht="22.5" customHeight="1" spans="2:10">
      <c r="B73" s="358" t="s">
        <v>178</v>
      </c>
      <c r="C73" s="347"/>
      <c r="D73" s="347"/>
      <c r="E73" s="347"/>
      <c r="F73" s="347"/>
      <c r="G73" s="347"/>
      <c r="H73" s="347"/>
      <c r="I73" s="347"/>
      <c r="J73" s="347"/>
    </row>
    <row r="74" ht="21" customHeight="1" spans="2:10">
      <c r="B74" s="347"/>
      <c r="C74" s="366" t="s">
        <v>179</v>
      </c>
      <c r="D74" s="366"/>
      <c r="E74" s="366"/>
      <c r="F74" s="366"/>
      <c r="G74" s="366"/>
      <c r="H74" s="366"/>
      <c r="I74" s="366"/>
      <c r="J74" s="429"/>
    </row>
    <row r="75" spans="2:10">
      <c r="B75" s="347"/>
      <c r="C75" s="422" t="s">
        <v>180</v>
      </c>
      <c r="D75" s="423"/>
      <c r="E75" s="423"/>
      <c r="F75" s="423"/>
      <c r="G75" s="423"/>
      <c r="H75" s="423"/>
      <c r="I75" s="430"/>
      <c r="J75" s="431"/>
    </row>
    <row r="76" ht="20.25" customHeight="1" spans="2:10">
      <c r="B76" s="347"/>
      <c r="C76" s="424" t="s">
        <v>181</v>
      </c>
      <c r="D76" s="424"/>
      <c r="E76" s="424"/>
      <c r="F76" s="424"/>
      <c r="G76" s="424"/>
      <c r="H76" s="424"/>
      <c r="I76" s="424"/>
      <c r="J76" s="432"/>
    </row>
    <row r="77" spans="2:10">
      <c r="B77" s="347"/>
      <c r="C77" s="424" t="s">
        <v>182</v>
      </c>
      <c r="D77" s="424"/>
      <c r="E77" s="424"/>
      <c r="F77" s="424"/>
      <c r="G77" s="424"/>
      <c r="H77" s="424"/>
      <c r="I77" s="424"/>
      <c r="J77" s="433"/>
    </row>
    <row r="78" spans="2:10">
      <c r="B78" s="347"/>
      <c r="C78" s="424" t="s">
        <v>183</v>
      </c>
      <c r="D78" s="424"/>
      <c r="E78" s="424"/>
      <c r="F78" s="424"/>
      <c r="G78" s="424"/>
      <c r="H78" s="424"/>
      <c r="I78" s="424"/>
      <c r="J78" s="45"/>
    </row>
    <row r="79" spans="2:10">
      <c r="B79" s="347"/>
      <c r="C79" s="425" t="s">
        <v>184</v>
      </c>
      <c r="D79" s="425"/>
      <c r="E79" s="425"/>
      <c r="F79" s="425"/>
      <c r="G79" s="425"/>
      <c r="H79" s="425"/>
      <c r="I79" s="425"/>
      <c r="J79" s="45"/>
    </row>
    <row r="80" ht="21.75" customHeight="1" spans="2:10">
      <c r="B80" s="347"/>
      <c r="C80" s="345" t="s">
        <v>185</v>
      </c>
      <c r="D80" s="346"/>
      <c r="E80" s="346"/>
      <c r="F80" s="346"/>
      <c r="G80" s="344"/>
      <c r="H80" s="344"/>
      <c r="I80" s="434"/>
      <c r="J80" s="435">
        <f>SUM(J75:J79)</f>
        <v>0</v>
      </c>
    </row>
    <row r="81" spans="2:10">
      <c r="B81" s="347"/>
      <c r="C81" s="347"/>
      <c r="D81" s="347"/>
      <c r="E81" s="347"/>
      <c r="F81" s="347"/>
      <c r="G81" s="347"/>
      <c r="H81" s="347"/>
      <c r="I81" s="347"/>
      <c r="J81" s="347"/>
    </row>
    <row r="82" ht="25.5" customHeight="1" spans="2:10">
      <c r="B82" s="358" t="s">
        <v>186</v>
      </c>
      <c r="C82" s="347"/>
      <c r="D82" s="347"/>
      <c r="E82" s="347"/>
      <c r="F82" s="347"/>
      <c r="G82" s="347"/>
      <c r="H82" s="347"/>
      <c r="I82" s="347"/>
      <c r="J82" s="347"/>
    </row>
    <row r="83" spans="2:15">
      <c r="B83" s="347"/>
      <c r="C83" s="426" t="s">
        <v>187</v>
      </c>
      <c r="D83" s="426"/>
      <c r="E83" s="426"/>
      <c r="F83" s="426"/>
      <c r="G83" s="426"/>
      <c r="H83" s="426"/>
      <c r="I83" s="426"/>
      <c r="J83" s="367">
        <v>230</v>
      </c>
      <c r="K83" s="397"/>
      <c r="L83" s="397"/>
      <c r="M83" s="397"/>
      <c r="N83" s="397"/>
      <c r="O83" s="397"/>
    </row>
    <row r="84" spans="2:15">
      <c r="B84" s="347"/>
      <c r="C84" s="426" t="s">
        <v>188</v>
      </c>
      <c r="D84" s="426"/>
      <c r="E84" s="426"/>
      <c r="F84" s="426"/>
      <c r="G84" s="426"/>
      <c r="H84" s="426"/>
      <c r="I84" s="426"/>
      <c r="J84" s="367">
        <v>112</v>
      </c>
      <c r="K84" s="397"/>
      <c r="L84" s="397"/>
      <c r="M84" s="397"/>
      <c r="N84" s="397"/>
      <c r="O84" s="397"/>
    </row>
    <row r="85" spans="2:15">
      <c r="B85" s="347"/>
      <c r="C85" s="426" t="s">
        <v>189</v>
      </c>
      <c r="D85" s="426"/>
      <c r="E85" s="426"/>
      <c r="F85" s="426"/>
      <c r="G85" s="426"/>
      <c r="H85" s="426"/>
      <c r="I85" s="426"/>
      <c r="J85" s="367">
        <v>144</v>
      </c>
      <c r="K85" s="397"/>
      <c r="L85" s="397"/>
      <c r="M85" s="397"/>
      <c r="N85" s="397"/>
      <c r="O85" s="397"/>
    </row>
    <row r="86" spans="2:15">
      <c r="B86" s="347"/>
      <c r="C86" s="426" t="s">
        <v>190</v>
      </c>
      <c r="D86" s="426"/>
      <c r="E86" s="426"/>
      <c r="F86" s="426"/>
      <c r="G86" s="426"/>
      <c r="H86" s="426"/>
      <c r="I86" s="426"/>
      <c r="J86" s="367">
        <v>10</v>
      </c>
      <c r="K86" s="397"/>
      <c r="L86" s="397"/>
      <c r="M86" s="397"/>
      <c r="N86" s="397"/>
      <c r="O86" s="397"/>
    </row>
    <row r="87" spans="2:15">
      <c r="B87" s="347"/>
      <c r="C87" s="426" t="s">
        <v>191</v>
      </c>
      <c r="D87" s="426"/>
      <c r="E87" s="426"/>
      <c r="F87" s="426"/>
      <c r="G87" s="426"/>
      <c r="H87" s="426"/>
      <c r="I87" s="426"/>
      <c r="J87" s="367">
        <v>14</v>
      </c>
      <c r="K87" s="397"/>
      <c r="L87" s="397"/>
      <c r="M87" s="397"/>
      <c r="N87" s="397"/>
      <c r="O87" s="397"/>
    </row>
    <row r="88" spans="2:15">
      <c r="B88" s="347"/>
      <c r="C88" s="426" t="s">
        <v>192</v>
      </c>
      <c r="D88" s="426"/>
      <c r="E88" s="426"/>
      <c r="F88" s="426"/>
      <c r="G88" s="426"/>
      <c r="H88" s="426"/>
      <c r="I88" s="426"/>
      <c r="J88" s="367">
        <v>6</v>
      </c>
      <c r="K88" s="397"/>
      <c r="L88" s="397"/>
      <c r="M88" s="397"/>
      <c r="N88" s="397"/>
      <c r="O88" s="397"/>
    </row>
    <row r="89" ht="12" customHeight="1" spans="2:10">
      <c r="B89" s="347"/>
      <c r="C89" s="347"/>
      <c r="D89" s="347"/>
      <c r="E89" s="347"/>
      <c r="F89" s="347"/>
      <c r="G89" s="347"/>
      <c r="H89" s="347"/>
      <c r="I89" s="347"/>
      <c r="J89" s="347"/>
    </row>
    <row r="90" ht="21" customHeight="1" spans="2:10">
      <c r="B90" s="347"/>
      <c r="C90" s="348" t="s">
        <v>193</v>
      </c>
      <c r="D90" s="348"/>
      <c r="E90" s="348"/>
      <c r="F90" s="348"/>
      <c r="G90" s="358"/>
      <c r="H90" s="358" t="s">
        <v>194</v>
      </c>
      <c r="I90" s="358"/>
      <c r="J90" s="347"/>
    </row>
    <row r="91" spans="2:10">
      <c r="B91" s="347"/>
      <c r="C91" s="358"/>
      <c r="D91" s="358"/>
      <c r="E91" s="358"/>
      <c r="F91" s="358"/>
      <c r="G91" s="358"/>
      <c r="H91" s="358"/>
      <c r="I91" s="358"/>
      <c r="J91" s="347"/>
    </row>
    <row r="92" ht="19.5" customHeight="1" spans="2:10">
      <c r="B92" s="347"/>
      <c r="C92" t="s">
        <v>195</v>
      </c>
      <c r="D92" s="358" t="s">
        <v>196</v>
      </c>
      <c r="E92" s="358"/>
      <c r="F92" s="358"/>
      <c r="G92" s="358"/>
      <c r="H92" s="358" t="s">
        <v>197</v>
      </c>
      <c r="I92" s="358"/>
      <c r="J92" s="347"/>
    </row>
    <row r="93" spans="2:10">
      <c r="B93" s="347"/>
      <c r="C93" s="358"/>
      <c r="D93" s="347"/>
      <c r="E93" s="347"/>
      <c r="F93" s="347"/>
      <c r="G93" s="347"/>
      <c r="H93" s="347"/>
      <c r="I93" s="347"/>
      <c r="J93" s="347"/>
    </row>
    <row r="94" spans="2:10">
      <c r="B94" s="347"/>
      <c r="C94" s="347"/>
      <c r="D94" s="347"/>
      <c r="E94" s="347"/>
      <c r="F94" s="347"/>
      <c r="G94" s="347"/>
      <c r="H94" s="347"/>
      <c r="I94" s="347"/>
      <c r="J94" s="347"/>
    </row>
    <row r="95" spans="2:10">
      <c r="B95" s="347"/>
      <c r="C95" s="347"/>
      <c r="D95" s="347"/>
      <c r="E95" s="347"/>
      <c r="F95" s="347"/>
      <c r="G95" s="347"/>
      <c r="H95" s="347"/>
      <c r="I95" s="347"/>
      <c r="J95" s="347"/>
    </row>
    <row r="96" spans="2:10">
      <c r="B96" s="347"/>
      <c r="C96" s="347"/>
      <c r="D96" s="347"/>
      <c r="E96" s="347"/>
      <c r="F96" s="347"/>
      <c r="G96" s="347"/>
      <c r="H96" s="347"/>
      <c r="I96" s="347"/>
      <c r="J96" s="347"/>
    </row>
    <row r="97" spans="2:10">
      <c r="B97" s="347"/>
      <c r="C97" s="347"/>
      <c r="D97" s="347"/>
      <c r="E97" s="347"/>
      <c r="F97" s="347"/>
      <c r="G97" s="347"/>
      <c r="H97" s="347"/>
      <c r="I97" s="347"/>
      <c r="J97" s="347"/>
    </row>
    <row r="98" spans="2:10">
      <c r="B98" s="347"/>
      <c r="C98" s="347"/>
      <c r="D98" s="347"/>
      <c r="E98" s="347"/>
      <c r="F98" s="347"/>
      <c r="G98" s="347"/>
      <c r="H98" s="347"/>
      <c r="I98" s="347"/>
      <c r="J98" s="347"/>
    </row>
    <row r="99" spans="2:10">
      <c r="B99" s="347"/>
      <c r="C99" s="347"/>
      <c r="D99" s="347"/>
      <c r="E99" s="347"/>
      <c r="F99" s="347"/>
      <c r="G99" s="347"/>
      <c r="H99" s="347"/>
      <c r="I99" s="347"/>
      <c r="J99" s="347"/>
    </row>
    <row r="100" spans="2:10">
      <c r="B100" s="347"/>
      <c r="C100" s="347"/>
      <c r="D100" s="347"/>
      <c r="E100" s="347"/>
      <c r="F100" s="347"/>
      <c r="G100" s="347"/>
      <c r="H100" s="347"/>
      <c r="I100" s="347"/>
      <c r="J100" s="347"/>
    </row>
    <row r="101" spans="2:10">
      <c r="B101" s="347"/>
      <c r="C101" s="347"/>
      <c r="D101" s="347"/>
      <c r="E101" s="347"/>
      <c r="F101" s="347"/>
      <c r="G101" s="347"/>
      <c r="H101" s="347"/>
      <c r="I101" s="347"/>
      <c r="J101" s="347"/>
    </row>
    <row r="102" spans="2:10">
      <c r="B102" s="347"/>
      <c r="C102" s="347"/>
      <c r="D102" s="347"/>
      <c r="E102" s="347"/>
      <c r="F102" s="347"/>
      <c r="G102" s="347"/>
      <c r="H102" s="347"/>
      <c r="I102" s="347"/>
      <c r="J102" s="347"/>
    </row>
    <row r="103" spans="2:10">
      <c r="B103" s="347"/>
      <c r="C103" s="347"/>
      <c r="D103" s="347"/>
      <c r="E103" s="347"/>
      <c r="F103" s="347"/>
      <c r="G103" s="347"/>
      <c r="H103" s="347"/>
      <c r="I103" s="347"/>
      <c r="J103" s="347"/>
    </row>
    <row r="104" spans="2:10">
      <c r="B104" s="347"/>
      <c r="C104" s="347"/>
      <c r="D104" s="347"/>
      <c r="E104" s="347"/>
      <c r="F104" s="347"/>
      <c r="G104" s="347"/>
      <c r="H104" s="347"/>
      <c r="I104" s="347"/>
      <c r="J104" s="347"/>
    </row>
    <row r="105" spans="2:10">
      <c r="B105" s="347"/>
      <c r="C105" s="347"/>
      <c r="D105" s="347"/>
      <c r="E105" s="347"/>
      <c r="F105" s="347"/>
      <c r="G105" s="347"/>
      <c r="H105" s="347"/>
      <c r="I105" s="347"/>
      <c r="J105" s="347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</sheetData>
  <mergeCells count="105">
    <mergeCell ref="B1:J1"/>
    <mergeCell ref="D3:I3"/>
    <mergeCell ref="E5:I5"/>
    <mergeCell ref="D9:E9"/>
    <mergeCell ref="H9:I9"/>
    <mergeCell ref="B11:E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C55:E55"/>
    <mergeCell ref="G55:I55"/>
    <mergeCell ref="P55:Q55"/>
    <mergeCell ref="C56:E56"/>
    <mergeCell ref="G56:I56"/>
    <mergeCell ref="P56:Q56"/>
    <mergeCell ref="C57:E57"/>
    <mergeCell ref="G57:I57"/>
    <mergeCell ref="C60:E60"/>
    <mergeCell ref="I60:J60"/>
    <mergeCell ref="C61:E61"/>
    <mergeCell ref="I61:J61"/>
    <mergeCell ref="C62:E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46"/>
  <sheetViews>
    <sheetView topLeftCell="D114" workbookViewId="0">
      <selection activeCell="M135" sqref="M135"/>
    </sheetView>
  </sheetViews>
  <sheetFormatPr defaultColWidth="9" defaultRowHeight="15"/>
  <cols>
    <col min="1" max="1" width="6.14285714285714" customWidth="1"/>
    <col min="2" max="2" width="27.5714285714286" customWidth="1"/>
    <col min="3" max="3" width="32.4285714285714" customWidth="1"/>
    <col min="4" max="4" width="26" customWidth="1"/>
    <col min="5" max="5" width="8.85714285714286" customWidth="1"/>
    <col min="6" max="6" width="6" customWidth="1"/>
    <col min="7" max="7" width="22.1428571428571" customWidth="1"/>
    <col min="8" max="8" width="15.4285714285714" customWidth="1"/>
    <col min="9" max="9" width="11.8571428571429" customWidth="1"/>
    <col min="10" max="10" width="8" customWidth="1"/>
    <col min="11" max="11" width="14.2857142857143" customWidth="1"/>
    <col min="12" max="12" width="12.7142857142857" customWidth="1"/>
    <col min="13" max="13" width="1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38" max="38" width="18.4285714285714" customWidth="1"/>
  </cols>
  <sheetData>
    <row r="1" ht="24.75" customHeight="1" spans="2:13">
      <c r="B1" s="16" t="s">
        <v>198</v>
      </c>
      <c r="C1" s="16"/>
      <c r="D1" s="16"/>
      <c r="E1" s="17"/>
      <c r="F1" s="17"/>
      <c r="G1" s="17"/>
      <c r="H1" s="18"/>
      <c r="I1" s="18"/>
      <c r="J1" s="18"/>
      <c r="K1" s="18"/>
      <c r="L1" s="18"/>
      <c r="M1" s="88"/>
    </row>
    <row r="2" ht="27" customHeight="1" spans="1:13">
      <c r="A2" s="19" t="s">
        <v>199</v>
      </c>
      <c r="B2" s="20" t="s">
        <v>200</v>
      </c>
      <c r="C2" s="21"/>
      <c r="D2" s="22"/>
      <c r="E2" s="22"/>
      <c r="F2" s="22"/>
      <c r="G2" s="23"/>
      <c r="H2" s="24"/>
      <c r="I2" s="89"/>
      <c r="J2" s="88"/>
      <c r="K2" s="24"/>
      <c r="L2" s="88"/>
      <c r="M2" s="88"/>
    </row>
    <row r="3" ht="26.25" customHeight="1" spans="1:37">
      <c r="A3" s="25" t="s">
        <v>201</v>
      </c>
      <c r="B3" s="26" t="s">
        <v>202</v>
      </c>
      <c r="C3" s="26" t="s">
        <v>203</v>
      </c>
      <c r="D3" s="26" t="s">
        <v>204</v>
      </c>
      <c r="E3" s="27" t="s">
        <v>205</v>
      </c>
      <c r="F3" s="28" t="s">
        <v>206</v>
      </c>
      <c r="G3" s="27" t="s">
        <v>207</v>
      </c>
      <c r="H3" s="26" t="s">
        <v>208</v>
      </c>
      <c r="I3" s="26" t="s">
        <v>209</v>
      </c>
      <c r="J3" s="90" t="s">
        <v>210</v>
      </c>
      <c r="K3" s="91" t="s">
        <v>211</v>
      </c>
      <c r="L3" s="92" t="s">
        <v>212</v>
      </c>
      <c r="M3" s="93" t="s">
        <v>213</v>
      </c>
      <c r="N3" s="94"/>
      <c r="O3" s="95"/>
      <c r="P3" s="96"/>
      <c r="Q3" s="138"/>
      <c r="R3" s="138"/>
      <c r="W3" s="139"/>
      <c r="X3" s="140"/>
      <c r="Z3" s="156"/>
      <c r="AA3" s="156"/>
      <c r="AB3" s="156"/>
      <c r="AC3" s="156"/>
      <c r="AD3" s="156"/>
      <c r="AE3" s="156"/>
      <c r="AF3" s="157"/>
      <c r="AG3" s="156"/>
      <c r="AH3" s="150"/>
      <c r="AI3" s="146"/>
      <c r="AJ3" s="157"/>
      <c r="AK3" s="168"/>
    </row>
    <row r="4" customHeight="1" spans="1:37">
      <c r="A4" s="29">
        <v>1</v>
      </c>
      <c r="B4" s="30" t="s">
        <v>214</v>
      </c>
      <c r="C4" s="31" t="s">
        <v>215</v>
      </c>
      <c r="D4" s="32"/>
      <c r="E4" s="33" t="s">
        <v>33</v>
      </c>
      <c r="F4" s="34">
        <v>74</v>
      </c>
      <c r="G4" s="32" t="s">
        <v>216</v>
      </c>
      <c r="H4" s="35">
        <v>43835</v>
      </c>
      <c r="I4" s="35">
        <v>43843</v>
      </c>
      <c r="J4" s="97">
        <f>I4-H4</f>
        <v>8</v>
      </c>
      <c r="K4" s="36" t="s">
        <v>217</v>
      </c>
      <c r="L4" s="98">
        <v>3555131766</v>
      </c>
      <c r="M4" s="99">
        <v>25000</v>
      </c>
      <c r="O4" s="100"/>
      <c r="P4" s="101"/>
      <c r="Q4" s="103"/>
      <c r="R4" s="141"/>
      <c r="S4" s="142"/>
      <c r="T4" s="143"/>
      <c r="W4" s="139"/>
      <c r="X4" s="140"/>
      <c r="Z4" s="156"/>
      <c r="AA4" s="156"/>
      <c r="AB4" s="158"/>
      <c r="AC4" s="156"/>
      <c r="AD4" s="156"/>
      <c r="AE4" s="156"/>
      <c r="AF4" s="157"/>
      <c r="AG4" s="156"/>
      <c r="AH4" s="150"/>
      <c r="AI4" s="146"/>
      <c r="AJ4" s="157"/>
      <c r="AK4" s="169"/>
    </row>
    <row r="5" customHeight="1" spans="1:37">
      <c r="A5" s="29">
        <v>2</v>
      </c>
      <c r="B5" s="30" t="s">
        <v>218</v>
      </c>
      <c r="C5" s="30" t="s">
        <v>219</v>
      </c>
      <c r="D5" s="36"/>
      <c r="E5" s="37" t="s">
        <v>32</v>
      </c>
      <c r="F5" s="38">
        <v>58</v>
      </c>
      <c r="G5" s="39" t="s">
        <v>216</v>
      </c>
      <c r="H5" s="40">
        <v>43850</v>
      </c>
      <c r="I5" s="40">
        <v>43852</v>
      </c>
      <c r="J5" s="97">
        <f t="shared" ref="J5:J39" si="0">I5-H5</f>
        <v>2</v>
      </c>
      <c r="K5" s="36" t="s">
        <v>220</v>
      </c>
      <c r="L5" s="31">
        <v>3109244512</v>
      </c>
      <c r="M5" s="99">
        <v>14877</v>
      </c>
      <c r="O5" s="102"/>
      <c r="P5" s="103"/>
      <c r="Q5" s="101"/>
      <c r="R5" s="141"/>
      <c r="S5" s="142"/>
      <c r="T5" s="143"/>
      <c r="W5" s="139"/>
      <c r="X5" s="140"/>
      <c r="Z5" s="156"/>
      <c r="AA5" s="156"/>
      <c r="AB5" s="156"/>
      <c r="AC5" s="156"/>
      <c r="AD5" s="156"/>
      <c r="AE5" s="156"/>
      <c r="AF5" s="157"/>
      <c r="AG5" s="156"/>
      <c r="AH5" s="150"/>
      <c r="AI5" s="146"/>
      <c r="AJ5" s="157"/>
      <c r="AK5" s="168"/>
    </row>
    <row r="6" customHeight="1" spans="1:37">
      <c r="A6" s="29">
        <v>3</v>
      </c>
      <c r="B6" s="41" t="s">
        <v>221</v>
      </c>
      <c r="C6" s="42" t="s">
        <v>158</v>
      </c>
      <c r="D6" s="43"/>
      <c r="E6" s="33" t="s">
        <v>32</v>
      </c>
      <c r="F6" s="41">
        <v>45</v>
      </c>
      <c r="G6" s="44" t="s">
        <v>222</v>
      </c>
      <c r="H6" s="35">
        <v>43828</v>
      </c>
      <c r="I6" s="35">
        <v>43833</v>
      </c>
      <c r="J6" s="97">
        <f t="shared" si="0"/>
        <v>5</v>
      </c>
      <c r="K6" s="30" t="s">
        <v>223</v>
      </c>
      <c r="L6" s="30">
        <v>3124587717</v>
      </c>
      <c r="M6" s="99">
        <v>19617</v>
      </c>
      <c r="O6" s="100"/>
      <c r="P6" s="101"/>
      <c r="Q6" s="101"/>
      <c r="R6" s="141"/>
      <c r="S6" s="142"/>
      <c r="T6" s="143"/>
      <c r="W6" s="139"/>
      <c r="X6" s="140"/>
      <c r="Z6" s="156"/>
      <c r="AA6" s="156"/>
      <c r="AB6" s="156"/>
      <c r="AC6" s="156"/>
      <c r="AD6" s="156"/>
      <c r="AE6" s="156"/>
      <c r="AF6" s="157"/>
      <c r="AG6" s="156"/>
      <c r="AH6" s="150"/>
      <c r="AI6" s="146"/>
      <c r="AJ6" s="157"/>
      <c r="AK6" s="168"/>
    </row>
    <row r="7" customHeight="1" spans="1:42">
      <c r="A7" s="29">
        <v>4</v>
      </c>
      <c r="B7" s="41" t="s">
        <v>224</v>
      </c>
      <c r="C7" s="45"/>
      <c r="D7" s="42" t="s">
        <v>225</v>
      </c>
      <c r="E7" s="41" t="s">
        <v>33</v>
      </c>
      <c r="F7" s="41">
        <v>30</v>
      </c>
      <c r="G7" s="44" t="s">
        <v>222</v>
      </c>
      <c r="H7" s="35">
        <v>43831</v>
      </c>
      <c r="I7" s="46">
        <v>43834</v>
      </c>
      <c r="J7" s="97">
        <f t="shared" si="0"/>
        <v>3</v>
      </c>
      <c r="K7" s="30" t="s">
        <v>226</v>
      </c>
      <c r="L7" s="30">
        <v>3555348128</v>
      </c>
      <c r="M7" s="99">
        <v>10682</v>
      </c>
      <c r="O7" s="100"/>
      <c r="P7" s="101"/>
      <c r="Q7" s="103"/>
      <c r="R7" s="141"/>
      <c r="S7" s="142"/>
      <c r="T7" s="143"/>
      <c r="W7" s="139"/>
      <c r="X7" s="140"/>
      <c r="Z7" s="156"/>
      <c r="AA7" s="156"/>
      <c r="AB7" s="156"/>
      <c r="AC7" s="156"/>
      <c r="AD7" s="156"/>
      <c r="AE7" s="156"/>
      <c r="AF7" s="157"/>
      <c r="AG7" s="156"/>
      <c r="AH7" s="150"/>
      <c r="AI7" s="146"/>
      <c r="AJ7" s="157"/>
      <c r="AK7" s="168"/>
      <c r="AO7" s="172"/>
      <c r="AP7" s="185"/>
    </row>
    <row r="8" customHeight="1" spans="1:42">
      <c r="A8" s="29">
        <v>5</v>
      </c>
      <c r="B8" s="41" t="s">
        <v>227</v>
      </c>
      <c r="C8" s="45"/>
      <c r="D8" s="42" t="s">
        <v>228</v>
      </c>
      <c r="E8" s="41" t="s">
        <v>33</v>
      </c>
      <c r="F8" s="41">
        <v>17</v>
      </c>
      <c r="G8" s="44" t="s">
        <v>222</v>
      </c>
      <c r="H8" s="46">
        <v>43832</v>
      </c>
      <c r="I8" s="46">
        <v>43835</v>
      </c>
      <c r="J8" s="97">
        <f t="shared" si="0"/>
        <v>3</v>
      </c>
      <c r="K8" s="30" t="s">
        <v>229</v>
      </c>
      <c r="L8" s="30">
        <v>3129734718</v>
      </c>
      <c r="M8" s="99">
        <v>10052</v>
      </c>
      <c r="O8" s="102"/>
      <c r="P8" s="103"/>
      <c r="Q8" s="101"/>
      <c r="R8" s="141"/>
      <c r="S8" s="142"/>
      <c r="T8" s="143"/>
      <c r="W8" s="139"/>
      <c r="X8" s="140"/>
      <c r="Z8" s="156"/>
      <c r="AA8" s="156"/>
      <c r="AB8" s="156"/>
      <c r="AC8" s="156"/>
      <c r="AD8" s="156"/>
      <c r="AE8" s="156"/>
      <c r="AF8" s="157"/>
      <c r="AG8" s="156"/>
      <c r="AH8" s="150"/>
      <c r="AI8" s="146"/>
      <c r="AJ8" s="157"/>
      <c r="AK8" s="168"/>
      <c r="AO8" s="172"/>
      <c r="AP8" s="185"/>
    </row>
    <row r="9" ht="18" customHeight="1" spans="1:42">
      <c r="A9" s="29">
        <v>6</v>
      </c>
      <c r="B9" s="41" t="s">
        <v>230</v>
      </c>
      <c r="C9" s="47" t="s">
        <v>231</v>
      </c>
      <c r="D9" s="30"/>
      <c r="E9" s="33" t="s">
        <v>32</v>
      </c>
      <c r="F9" s="41">
        <v>50</v>
      </c>
      <c r="G9" s="44" t="s">
        <v>222</v>
      </c>
      <c r="H9" s="46">
        <v>43836</v>
      </c>
      <c r="I9" s="46">
        <v>43839</v>
      </c>
      <c r="J9" s="97">
        <f t="shared" si="0"/>
        <v>3</v>
      </c>
      <c r="K9" s="30" t="s">
        <v>232</v>
      </c>
      <c r="L9" s="30">
        <v>3554386676</v>
      </c>
      <c r="M9" s="99">
        <v>8945</v>
      </c>
      <c r="O9" s="100"/>
      <c r="P9" s="101"/>
      <c r="Q9" s="101"/>
      <c r="R9" s="141"/>
      <c r="S9" s="142"/>
      <c r="T9" s="143"/>
      <c r="W9" s="144"/>
      <c r="X9" s="145"/>
      <c r="Z9" s="159"/>
      <c r="AA9" s="159"/>
      <c r="AB9" s="159"/>
      <c r="AC9" s="159"/>
      <c r="AD9" s="160"/>
      <c r="AE9" s="159"/>
      <c r="AF9" s="159"/>
      <c r="AG9" s="159"/>
      <c r="AH9" s="170"/>
      <c r="AI9" s="159"/>
      <c r="AJ9" s="160"/>
      <c r="AK9" s="171"/>
      <c r="AN9" s="172"/>
      <c r="AO9" s="172"/>
      <c r="AP9" s="185"/>
    </row>
    <row r="10" customHeight="1" spans="1:42">
      <c r="A10" s="29">
        <v>7</v>
      </c>
      <c r="B10" s="32" t="s">
        <v>233</v>
      </c>
      <c r="C10" s="42" t="s">
        <v>234</v>
      </c>
      <c r="D10" s="48"/>
      <c r="E10" s="33" t="s">
        <v>32</v>
      </c>
      <c r="F10" s="30">
        <v>45</v>
      </c>
      <c r="G10" s="30" t="s">
        <v>222</v>
      </c>
      <c r="H10" s="46">
        <v>43838</v>
      </c>
      <c r="I10" s="46">
        <v>43839</v>
      </c>
      <c r="J10" s="97">
        <f t="shared" si="0"/>
        <v>1</v>
      </c>
      <c r="K10" s="30" t="s">
        <v>235</v>
      </c>
      <c r="L10" s="30">
        <v>3452875885</v>
      </c>
      <c r="M10" s="99">
        <v>4735</v>
      </c>
      <c r="O10" s="102"/>
      <c r="P10" s="103"/>
      <c r="Q10" s="103"/>
      <c r="R10" s="141"/>
      <c r="S10" s="142"/>
      <c r="T10" s="143"/>
      <c r="W10" s="144"/>
      <c r="X10" s="145"/>
      <c r="Z10" s="159"/>
      <c r="AA10" s="159"/>
      <c r="AB10" s="159"/>
      <c r="AC10" s="159"/>
      <c r="AD10" s="159"/>
      <c r="AE10" s="159"/>
      <c r="AF10" s="159"/>
      <c r="AG10" s="159"/>
      <c r="AH10" s="170"/>
      <c r="AI10" s="159"/>
      <c r="AJ10" s="160"/>
      <c r="AK10" s="173"/>
      <c r="AN10" s="172"/>
      <c r="AO10" s="172"/>
      <c r="AP10" s="185"/>
    </row>
    <row r="11" customHeight="1" spans="1:42">
      <c r="A11" s="29">
        <v>8</v>
      </c>
      <c r="B11" s="32" t="s">
        <v>236</v>
      </c>
      <c r="C11" s="45"/>
      <c r="D11" s="49" t="s">
        <v>237</v>
      </c>
      <c r="E11" s="37" t="s">
        <v>32</v>
      </c>
      <c r="F11" s="30">
        <v>70</v>
      </c>
      <c r="G11" s="30" t="s">
        <v>222</v>
      </c>
      <c r="H11" s="50">
        <v>43839</v>
      </c>
      <c r="I11" s="50">
        <v>43847</v>
      </c>
      <c r="J11" s="97">
        <f t="shared" si="0"/>
        <v>8</v>
      </c>
      <c r="K11" s="30" t="s">
        <v>238</v>
      </c>
      <c r="L11" s="30">
        <v>3555662041</v>
      </c>
      <c r="M11" s="99">
        <v>16963</v>
      </c>
      <c r="O11" s="100"/>
      <c r="P11" s="101"/>
      <c r="Q11" s="101"/>
      <c r="R11" s="141"/>
      <c r="S11" s="142"/>
      <c r="T11" s="143"/>
      <c r="W11" s="144"/>
      <c r="X11" s="145"/>
      <c r="Z11" s="159"/>
      <c r="AA11" s="159"/>
      <c r="AB11" s="159"/>
      <c r="AC11" s="159"/>
      <c r="AD11" s="159"/>
      <c r="AE11" s="159"/>
      <c r="AF11" s="159"/>
      <c r="AG11" s="159"/>
      <c r="AH11" s="170"/>
      <c r="AI11" s="159"/>
      <c r="AJ11" s="170"/>
      <c r="AK11" s="171"/>
      <c r="AN11" s="172"/>
      <c r="AO11" s="172"/>
      <c r="AP11" s="185"/>
    </row>
    <row r="12" customHeight="1" spans="1:42">
      <c r="A12" s="29">
        <v>9</v>
      </c>
      <c r="B12" s="32" t="s">
        <v>239</v>
      </c>
      <c r="C12" s="30" t="s">
        <v>161</v>
      </c>
      <c r="D12" s="48"/>
      <c r="E12" s="37" t="s">
        <v>32</v>
      </c>
      <c r="F12" s="30">
        <v>40</v>
      </c>
      <c r="G12" s="30" t="s">
        <v>222</v>
      </c>
      <c r="H12" s="50">
        <v>43841</v>
      </c>
      <c r="I12" s="50">
        <v>43848</v>
      </c>
      <c r="J12" s="97">
        <f t="shared" si="0"/>
        <v>7</v>
      </c>
      <c r="K12" s="30" t="s">
        <v>240</v>
      </c>
      <c r="L12" s="30">
        <v>3555364030</v>
      </c>
      <c r="M12" s="99">
        <v>9761</v>
      </c>
      <c r="O12" s="100"/>
      <c r="P12" s="101"/>
      <c r="Q12" s="101"/>
      <c r="R12" s="141"/>
      <c r="S12" s="142"/>
      <c r="T12" s="143"/>
      <c r="W12" s="144"/>
      <c r="X12" s="145"/>
      <c r="Z12" s="159"/>
      <c r="AA12" s="159"/>
      <c r="AB12" s="159"/>
      <c r="AC12" s="159"/>
      <c r="AD12" s="159"/>
      <c r="AE12" s="159"/>
      <c r="AF12" s="159"/>
      <c r="AG12" s="159"/>
      <c r="AH12" s="170"/>
      <c r="AI12" s="159"/>
      <c r="AJ12" s="170"/>
      <c r="AK12" s="174"/>
      <c r="AN12" s="172"/>
      <c r="AO12" s="172"/>
      <c r="AP12" s="185"/>
    </row>
    <row r="13" customHeight="1" spans="1:42">
      <c r="A13" s="29">
        <v>10</v>
      </c>
      <c r="B13" s="32" t="s">
        <v>241</v>
      </c>
      <c r="C13" s="30"/>
      <c r="D13" s="48" t="s">
        <v>67</v>
      </c>
      <c r="E13" s="30" t="s">
        <v>33</v>
      </c>
      <c r="F13" s="30">
        <v>45</v>
      </c>
      <c r="G13" s="30" t="s">
        <v>222</v>
      </c>
      <c r="H13" s="50">
        <v>43843</v>
      </c>
      <c r="I13" s="50">
        <v>43847</v>
      </c>
      <c r="J13" s="97">
        <f t="shared" si="0"/>
        <v>4</v>
      </c>
      <c r="K13" s="30" t="s">
        <v>242</v>
      </c>
      <c r="L13" s="30">
        <v>3129746908</v>
      </c>
      <c r="M13" s="99">
        <v>9852</v>
      </c>
      <c r="O13" s="102"/>
      <c r="P13" s="103"/>
      <c r="Q13" s="103"/>
      <c r="R13" s="141"/>
      <c r="S13" s="142"/>
      <c r="T13" s="143"/>
      <c r="W13" s="144"/>
      <c r="X13" s="145"/>
      <c r="Z13" s="159"/>
      <c r="AA13" s="159"/>
      <c r="AB13" s="159"/>
      <c r="AC13" s="159"/>
      <c r="AD13" s="159"/>
      <c r="AE13" s="159"/>
      <c r="AF13" s="159"/>
      <c r="AG13" s="159"/>
      <c r="AH13" s="170"/>
      <c r="AI13" s="159"/>
      <c r="AJ13" s="170"/>
      <c r="AK13" s="174"/>
      <c r="AN13" s="172"/>
      <c r="AO13" s="172"/>
      <c r="AP13" s="185"/>
    </row>
    <row r="14" customHeight="1" spans="1:42">
      <c r="A14" s="29">
        <v>11</v>
      </c>
      <c r="B14" s="33" t="s">
        <v>243</v>
      </c>
      <c r="C14" s="45"/>
      <c r="D14" s="49" t="s">
        <v>228</v>
      </c>
      <c r="E14" s="41" t="s">
        <v>33</v>
      </c>
      <c r="F14" s="41">
        <v>16</v>
      </c>
      <c r="G14" s="51" t="s">
        <v>222</v>
      </c>
      <c r="H14" s="52">
        <v>43845</v>
      </c>
      <c r="I14" s="52">
        <v>43848</v>
      </c>
      <c r="J14" s="97">
        <f t="shared" si="0"/>
        <v>3</v>
      </c>
      <c r="K14" s="30" t="s">
        <v>244</v>
      </c>
      <c r="L14" s="30">
        <v>3554101522</v>
      </c>
      <c r="M14" s="99">
        <v>9177</v>
      </c>
      <c r="O14" s="104"/>
      <c r="P14" s="105"/>
      <c r="Q14" s="103"/>
      <c r="R14" s="141"/>
      <c r="S14" s="142"/>
      <c r="T14" s="143"/>
      <c r="W14" s="144"/>
      <c r="X14" s="145"/>
      <c r="Z14" s="159"/>
      <c r="AA14" s="159"/>
      <c r="AB14" s="159"/>
      <c r="AC14" s="159"/>
      <c r="AD14" s="160"/>
      <c r="AE14" s="159"/>
      <c r="AF14" s="159"/>
      <c r="AG14" s="159"/>
      <c r="AH14" s="170"/>
      <c r="AI14" s="159"/>
      <c r="AJ14" s="170"/>
      <c r="AK14" s="96"/>
      <c r="AN14" s="172"/>
      <c r="AO14" s="172"/>
      <c r="AP14" s="185"/>
    </row>
    <row r="15" customHeight="1" spans="1:42">
      <c r="A15" s="29">
        <v>12</v>
      </c>
      <c r="B15" s="33" t="s">
        <v>245</v>
      </c>
      <c r="C15" s="45"/>
      <c r="D15" s="49" t="s">
        <v>228</v>
      </c>
      <c r="E15" s="41" t="s">
        <v>33</v>
      </c>
      <c r="F15" s="41">
        <v>12</v>
      </c>
      <c r="G15" s="51" t="s">
        <v>222</v>
      </c>
      <c r="H15" s="52">
        <v>43845</v>
      </c>
      <c r="I15" s="52">
        <v>43848</v>
      </c>
      <c r="J15" s="97">
        <f t="shared" si="0"/>
        <v>3</v>
      </c>
      <c r="K15" s="30" t="s">
        <v>244</v>
      </c>
      <c r="L15" s="30">
        <v>3555100989</v>
      </c>
      <c r="M15" s="99">
        <v>11199</v>
      </c>
      <c r="O15" s="104"/>
      <c r="P15" s="105"/>
      <c r="Q15" s="105"/>
      <c r="R15" s="141"/>
      <c r="S15" s="142"/>
      <c r="T15" s="143"/>
      <c r="W15" s="144"/>
      <c r="X15" s="145"/>
      <c r="Z15" s="159"/>
      <c r="AA15" s="159"/>
      <c r="AB15" s="159"/>
      <c r="AC15" s="159"/>
      <c r="AD15" s="159"/>
      <c r="AE15" s="159"/>
      <c r="AF15" s="159"/>
      <c r="AG15" s="159"/>
      <c r="AH15" s="170"/>
      <c r="AI15" s="159"/>
      <c r="AJ15" s="170"/>
      <c r="AK15" s="173"/>
      <c r="AN15" s="172"/>
      <c r="AO15" s="172"/>
      <c r="AP15" s="185"/>
    </row>
    <row r="16" customHeight="1" spans="1:42">
      <c r="A16" s="29">
        <v>13</v>
      </c>
      <c r="B16" s="53" t="s">
        <v>246</v>
      </c>
      <c r="C16" s="49" t="s">
        <v>247</v>
      </c>
      <c r="D16" s="30"/>
      <c r="E16" s="37" t="s">
        <v>32</v>
      </c>
      <c r="F16" s="41">
        <v>40</v>
      </c>
      <c r="G16" s="51" t="s">
        <v>222</v>
      </c>
      <c r="H16" s="52">
        <v>43846</v>
      </c>
      <c r="I16" s="52">
        <v>43854</v>
      </c>
      <c r="J16" s="97">
        <f t="shared" si="0"/>
        <v>8</v>
      </c>
      <c r="K16" s="30" t="s">
        <v>248</v>
      </c>
      <c r="L16" s="30">
        <v>3555144266</v>
      </c>
      <c r="M16" s="99">
        <v>12300</v>
      </c>
      <c r="O16" s="104"/>
      <c r="P16" s="105"/>
      <c r="Q16" s="105"/>
      <c r="R16" s="141"/>
      <c r="S16" s="142"/>
      <c r="T16" s="143"/>
      <c r="W16" s="144"/>
      <c r="X16" s="146"/>
      <c r="Z16" s="159"/>
      <c r="AA16" s="159"/>
      <c r="AB16" s="159"/>
      <c r="AC16" s="159"/>
      <c r="AD16" s="159"/>
      <c r="AE16" s="159"/>
      <c r="AF16" s="159"/>
      <c r="AG16" s="159"/>
      <c r="AH16" s="170"/>
      <c r="AI16" s="159"/>
      <c r="AJ16" s="170"/>
      <c r="AK16" s="173"/>
      <c r="AN16" s="172"/>
      <c r="AO16" s="172"/>
      <c r="AP16" s="185"/>
    </row>
    <row r="17" customHeight="1" spans="1:42">
      <c r="A17" s="29">
        <v>14</v>
      </c>
      <c r="B17" s="53" t="s">
        <v>249</v>
      </c>
      <c r="C17" s="45"/>
      <c r="D17" s="49" t="s">
        <v>73</v>
      </c>
      <c r="E17" s="41" t="s">
        <v>33</v>
      </c>
      <c r="F17" s="41">
        <v>50</v>
      </c>
      <c r="G17" s="51" t="s">
        <v>222</v>
      </c>
      <c r="H17" s="52">
        <v>43848</v>
      </c>
      <c r="I17" s="52">
        <v>43850</v>
      </c>
      <c r="J17" s="97">
        <f t="shared" si="0"/>
        <v>2</v>
      </c>
      <c r="K17" s="30" t="s">
        <v>250</v>
      </c>
      <c r="L17" s="30">
        <v>3118617724</v>
      </c>
      <c r="M17" s="99">
        <v>3639</v>
      </c>
      <c r="O17" s="104"/>
      <c r="P17" s="105"/>
      <c r="Q17" s="105"/>
      <c r="R17" s="141"/>
      <c r="S17" s="142"/>
      <c r="T17" s="143"/>
      <c r="W17" s="144"/>
      <c r="X17" s="146"/>
      <c r="Z17" s="159"/>
      <c r="AA17" s="159"/>
      <c r="AB17" s="159"/>
      <c r="AC17" s="159"/>
      <c r="AD17" s="159"/>
      <c r="AE17" s="159"/>
      <c r="AF17" s="159"/>
      <c r="AG17" s="159"/>
      <c r="AH17" s="170"/>
      <c r="AI17" s="159"/>
      <c r="AJ17" s="170"/>
      <c r="AK17" s="175"/>
      <c r="AN17" s="172"/>
      <c r="AO17" s="185"/>
      <c r="AP17" s="185"/>
    </row>
    <row r="18" customHeight="1" spans="1:42">
      <c r="A18" s="29">
        <v>15</v>
      </c>
      <c r="B18" s="53" t="s">
        <v>251</v>
      </c>
      <c r="C18" s="49"/>
      <c r="D18" s="54" t="s">
        <v>252</v>
      </c>
      <c r="E18" s="41" t="s">
        <v>33</v>
      </c>
      <c r="F18" s="41">
        <v>18</v>
      </c>
      <c r="G18" s="55" t="s">
        <v>222</v>
      </c>
      <c r="H18" s="56">
        <v>43850</v>
      </c>
      <c r="I18" s="56">
        <v>43853</v>
      </c>
      <c r="J18" s="97">
        <f t="shared" si="0"/>
        <v>3</v>
      </c>
      <c r="K18" s="30" t="s">
        <v>253</v>
      </c>
      <c r="L18" s="30">
        <v>3101718388</v>
      </c>
      <c r="M18" s="99">
        <v>11844</v>
      </c>
      <c r="O18" s="104"/>
      <c r="P18" s="105"/>
      <c r="Q18" s="105"/>
      <c r="R18" s="141"/>
      <c r="S18" s="142"/>
      <c r="T18" s="143"/>
      <c r="W18" s="144"/>
      <c r="X18" s="147"/>
      <c r="Z18" s="160"/>
      <c r="AA18" s="160"/>
      <c r="AB18" s="160"/>
      <c r="AC18" s="160"/>
      <c r="AD18" s="160"/>
      <c r="AE18" s="160"/>
      <c r="AF18" s="160"/>
      <c r="AG18" s="160"/>
      <c r="AH18" s="170"/>
      <c r="AI18" s="160"/>
      <c r="AJ18" s="170"/>
      <c r="AK18" s="96"/>
      <c r="AN18" s="172"/>
      <c r="AO18" s="185"/>
      <c r="AP18" s="185"/>
    </row>
    <row r="19" customHeight="1" spans="1:42">
      <c r="A19" s="29">
        <v>16</v>
      </c>
      <c r="B19" s="33" t="s">
        <v>254</v>
      </c>
      <c r="C19" s="49"/>
      <c r="D19" s="54" t="s">
        <v>67</v>
      </c>
      <c r="E19" s="41" t="s">
        <v>33</v>
      </c>
      <c r="F19" s="41">
        <v>26</v>
      </c>
      <c r="G19" s="55" t="s">
        <v>222</v>
      </c>
      <c r="H19" s="56">
        <v>43850</v>
      </c>
      <c r="I19" s="56">
        <v>43853</v>
      </c>
      <c r="J19" s="97">
        <f t="shared" si="0"/>
        <v>3</v>
      </c>
      <c r="K19" s="30" t="s">
        <v>255</v>
      </c>
      <c r="L19" s="30">
        <v>3555206276</v>
      </c>
      <c r="M19" s="99">
        <v>10272</v>
      </c>
      <c r="O19" s="104"/>
      <c r="P19" s="105"/>
      <c r="Q19" s="105"/>
      <c r="R19" s="141"/>
      <c r="S19" s="142"/>
      <c r="T19" s="143"/>
      <c r="W19" s="139"/>
      <c r="X19" s="140"/>
      <c r="Z19" s="156"/>
      <c r="AA19" s="156"/>
      <c r="AB19" s="156"/>
      <c r="AC19" s="156"/>
      <c r="AD19" s="156"/>
      <c r="AE19" s="156"/>
      <c r="AF19" s="156"/>
      <c r="AG19" s="156"/>
      <c r="AH19" s="150"/>
      <c r="AI19" s="146"/>
      <c r="AJ19" s="150"/>
      <c r="AK19" s="168"/>
      <c r="AN19" s="172"/>
      <c r="AO19" s="172"/>
      <c r="AP19" s="185"/>
    </row>
    <row r="20" customHeight="1" spans="1:42">
      <c r="A20" s="29">
        <v>17</v>
      </c>
      <c r="B20" s="33" t="s">
        <v>256</v>
      </c>
      <c r="C20" s="54" t="s">
        <v>257</v>
      </c>
      <c r="D20" s="54"/>
      <c r="E20" s="41" t="s">
        <v>33</v>
      </c>
      <c r="F20" s="41">
        <v>40</v>
      </c>
      <c r="G20" s="55" t="s">
        <v>222</v>
      </c>
      <c r="H20" s="52">
        <v>43850</v>
      </c>
      <c r="I20" s="56">
        <v>43852</v>
      </c>
      <c r="J20" s="97">
        <f t="shared" si="0"/>
        <v>2</v>
      </c>
      <c r="K20" s="30" t="s">
        <v>258</v>
      </c>
      <c r="L20" s="30">
        <v>3459391003</v>
      </c>
      <c r="M20" s="99">
        <v>3816</v>
      </c>
      <c r="O20" s="104"/>
      <c r="P20" s="105"/>
      <c r="Q20" s="105"/>
      <c r="R20" s="141"/>
      <c r="S20" s="142"/>
      <c r="T20" s="143"/>
      <c r="W20" s="139"/>
      <c r="X20" s="140"/>
      <c r="Z20" s="156"/>
      <c r="AA20" s="156"/>
      <c r="AB20" s="156"/>
      <c r="AC20" s="156"/>
      <c r="AD20" s="156"/>
      <c r="AE20" s="156"/>
      <c r="AF20" s="156"/>
      <c r="AG20" s="156"/>
      <c r="AH20" s="150"/>
      <c r="AI20" s="146"/>
      <c r="AJ20" s="150"/>
      <c r="AK20" s="96"/>
      <c r="AN20" s="172"/>
      <c r="AO20" s="172"/>
      <c r="AP20" s="185"/>
    </row>
    <row r="21" customHeight="1" spans="1:42">
      <c r="A21" s="29">
        <v>18</v>
      </c>
      <c r="B21" s="53" t="s">
        <v>259</v>
      </c>
      <c r="C21" s="45"/>
      <c r="D21" s="49" t="s">
        <v>228</v>
      </c>
      <c r="E21" s="37" t="s">
        <v>32</v>
      </c>
      <c r="F21" s="41">
        <v>10</v>
      </c>
      <c r="G21" s="44" t="s">
        <v>222</v>
      </c>
      <c r="H21" s="57">
        <v>43851</v>
      </c>
      <c r="I21" s="57">
        <v>43854</v>
      </c>
      <c r="J21" s="97">
        <f t="shared" si="0"/>
        <v>3</v>
      </c>
      <c r="K21" s="43" t="s">
        <v>260</v>
      </c>
      <c r="L21" s="30"/>
      <c r="M21" s="99">
        <v>8433</v>
      </c>
      <c r="N21" s="106"/>
      <c r="O21" s="107"/>
      <c r="P21" s="108"/>
      <c r="Q21" s="108"/>
      <c r="R21" s="148"/>
      <c r="S21" s="149"/>
      <c r="T21" s="143"/>
      <c r="W21" s="144"/>
      <c r="X21" s="147"/>
      <c r="Z21" s="160"/>
      <c r="AA21" s="160"/>
      <c r="AB21" s="160"/>
      <c r="AC21" s="160"/>
      <c r="AD21" s="160"/>
      <c r="AE21" s="160"/>
      <c r="AF21" s="160"/>
      <c r="AG21" s="160"/>
      <c r="AH21" s="150"/>
      <c r="AI21" s="160"/>
      <c r="AJ21" s="150"/>
      <c r="AK21" s="174"/>
      <c r="AN21" s="172"/>
      <c r="AO21" s="172"/>
      <c r="AP21" s="185"/>
    </row>
    <row r="22" customHeight="1" spans="1:42">
      <c r="A22" s="29">
        <v>19</v>
      </c>
      <c r="B22" s="53" t="s">
        <v>261</v>
      </c>
      <c r="C22" s="49" t="s">
        <v>262</v>
      </c>
      <c r="D22" s="48"/>
      <c r="E22" s="37" t="s">
        <v>32</v>
      </c>
      <c r="F22" s="41">
        <v>60</v>
      </c>
      <c r="G22" s="30" t="s">
        <v>222</v>
      </c>
      <c r="H22" s="57">
        <v>43853</v>
      </c>
      <c r="I22" s="57">
        <v>43858</v>
      </c>
      <c r="J22" s="97">
        <f t="shared" si="0"/>
        <v>5</v>
      </c>
      <c r="K22" s="30" t="s">
        <v>263</v>
      </c>
      <c r="L22" s="30">
        <v>3179022366</v>
      </c>
      <c r="M22" s="99">
        <v>9557</v>
      </c>
      <c r="N22" s="106"/>
      <c r="O22" s="109"/>
      <c r="P22" s="110"/>
      <c r="Q22" s="110"/>
      <c r="R22" s="148"/>
      <c r="S22" s="106"/>
      <c r="T22" s="143"/>
      <c r="W22" s="144"/>
      <c r="X22" s="147"/>
      <c r="Z22" s="160"/>
      <c r="AA22" s="160"/>
      <c r="AB22" s="160"/>
      <c r="AC22" s="160"/>
      <c r="AD22" s="160"/>
      <c r="AE22" s="160"/>
      <c r="AF22" s="160"/>
      <c r="AG22" s="160"/>
      <c r="AH22" s="150"/>
      <c r="AI22" s="160"/>
      <c r="AJ22" s="150"/>
      <c r="AK22" s="174"/>
      <c r="AN22" s="172"/>
      <c r="AO22" s="172"/>
      <c r="AP22" s="185"/>
    </row>
    <row r="23" customHeight="1" spans="1:42">
      <c r="A23" s="29">
        <v>20</v>
      </c>
      <c r="B23" s="33" t="s">
        <v>264</v>
      </c>
      <c r="C23" s="49"/>
      <c r="D23" s="58" t="s">
        <v>265</v>
      </c>
      <c r="E23" s="41" t="s">
        <v>33</v>
      </c>
      <c r="F23" s="41">
        <v>45</v>
      </c>
      <c r="G23" s="44" t="s">
        <v>222</v>
      </c>
      <c r="H23" s="57">
        <v>43854</v>
      </c>
      <c r="I23" s="57">
        <v>43855</v>
      </c>
      <c r="J23" s="97">
        <f t="shared" si="0"/>
        <v>1</v>
      </c>
      <c r="K23" s="111" t="s">
        <v>248</v>
      </c>
      <c r="L23" s="30">
        <v>3129727930</v>
      </c>
      <c r="M23" s="99">
        <v>2487</v>
      </c>
      <c r="N23" s="106"/>
      <c r="O23" s="109"/>
      <c r="P23" s="110"/>
      <c r="Q23" s="110"/>
      <c r="R23" s="148"/>
      <c r="S23" s="106"/>
      <c r="T23" s="143"/>
      <c r="W23" s="144"/>
      <c r="X23" s="147"/>
      <c r="Z23" s="160"/>
      <c r="AA23" s="160"/>
      <c r="AB23" s="160"/>
      <c r="AC23" s="160"/>
      <c r="AD23" s="160"/>
      <c r="AE23" s="160"/>
      <c r="AF23" s="160"/>
      <c r="AG23" s="160"/>
      <c r="AH23" s="150"/>
      <c r="AI23" s="160"/>
      <c r="AJ23" s="150"/>
      <c r="AK23" s="176"/>
      <c r="AN23" s="172"/>
      <c r="AO23" s="172"/>
      <c r="AP23" s="185"/>
    </row>
    <row r="24" customHeight="1" spans="1:42">
      <c r="A24" s="29">
        <v>21</v>
      </c>
      <c r="B24" s="33" t="s">
        <v>266</v>
      </c>
      <c r="C24" s="45"/>
      <c r="D24" s="49" t="s">
        <v>228</v>
      </c>
      <c r="E24" s="41" t="s">
        <v>33</v>
      </c>
      <c r="F24" s="41">
        <v>10</v>
      </c>
      <c r="G24" s="44" t="s">
        <v>222</v>
      </c>
      <c r="H24" s="57">
        <v>43854</v>
      </c>
      <c r="I24" s="57">
        <v>43857</v>
      </c>
      <c r="J24" s="97">
        <f t="shared" si="0"/>
        <v>3</v>
      </c>
      <c r="K24" s="30" t="s">
        <v>267</v>
      </c>
      <c r="L24" s="30">
        <v>3554322453</v>
      </c>
      <c r="M24" s="99">
        <v>8153</v>
      </c>
      <c r="N24" s="106"/>
      <c r="O24" s="109"/>
      <c r="P24" s="110"/>
      <c r="Q24" s="110"/>
      <c r="R24" s="148"/>
      <c r="S24" s="106"/>
      <c r="T24" s="143"/>
      <c r="W24" s="144"/>
      <c r="X24" s="147"/>
      <c r="Z24" s="160"/>
      <c r="AA24" s="160"/>
      <c r="AB24" s="160"/>
      <c r="AC24" s="160"/>
      <c r="AD24" s="160"/>
      <c r="AE24" s="160"/>
      <c r="AF24" s="160"/>
      <c r="AG24" s="160"/>
      <c r="AH24" s="150"/>
      <c r="AI24" s="160"/>
      <c r="AJ24" s="150"/>
      <c r="AK24" s="174"/>
      <c r="AN24" s="172"/>
      <c r="AO24" s="172"/>
      <c r="AP24" s="185"/>
    </row>
    <row r="25" customHeight="1" spans="1:42">
      <c r="A25" s="29">
        <v>22</v>
      </c>
      <c r="B25" s="53" t="s">
        <v>268</v>
      </c>
      <c r="C25" s="49" t="s">
        <v>153</v>
      </c>
      <c r="D25" s="58"/>
      <c r="E25" s="41" t="s">
        <v>33</v>
      </c>
      <c r="F25" s="41">
        <v>45</v>
      </c>
      <c r="G25" s="44" t="s">
        <v>222</v>
      </c>
      <c r="H25" s="57">
        <v>43855</v>
      </c>
      <c r="I25" s="57">
        <v>43858</v>
      </c>
      <c r="J25" s="97">
        <f t="shared" si="0"/>
        <v>3</v>
      </c>
      <c r="K25" s="30" t="s">
        <v>269</v>
      </c>
      <c r="L25" s="30">
        <v>3427039057</v>
      </c>
      <c r="M25" s="99">
        <v>5229</v>
      </c>
      <c r="N25" s="106"/>
      <c r="O25" s="109"/>
      <c r="P25" s="110"/>
      <c r="Q25" s="110"/>
      <c r="R25" s="148"/>
      <c r="S25" s="106"/>
      <c r="T25" s="143"/>
      <c r="W25" s="144"/>
      <c r="X25" s="147"/>
      <c r="Z25" s="160"/>
      <c r="AA25" s="160"/>
      <c r="AB25" s="160"/>
      <c r="AC25" s="160"/>
      <c r="AD25" s="160"/>
      <c r="AE25" s="160"/>
      <c r="AF25" s="160"/>
      <c r="AG25" s="160"/>
      <c r="AH25" s="150"/>
      <c r="AI25" s="160"/>
      <c r="AJ25" s="150"/>
      <c r="AK25" s="173"/>
      <c r="AN25" s="172"/>
      <c r="AO25" s="172"/>
      <c r="AP25" s="185"/>
    </row>
    <row r="26" customHeight="1" spans="1:42">
      <c r="A26" s="29">
        <v>23</v>
      </c>
      <c r="B26" s="33" t="s">
        <v>270</v>
      </c>
      <c r="C26" s="45"/>
      <c r="D26" s="49" t="s">
        <v>228</v>
      </c>
      <c r="E26" s="41" t="s">
        <v>33</v>
      </c>
      <c r="F26" s="41">
        <v>15</v>
      </c>
      <c r="G26" s="44" t="s">
        <v>222</v>
      </c>
      <c r="H26" s="57">
        <v>43855</v>
      </c>
      <c r="I26" s="57">
        <v>43859</v>
      </c>
      <c r="J26" s="97">
        <f t="shared" si="0"/>
        <v>4</v>
      </c>
      <c r="K26" s="30" t="s">
        <v>271</v>
      </c>
      <c r="L26" s="30">
        <v>3554277711</v>
      </c>
      <c r="M26" s="99">
        <v>12010</v>
      </c>
      <c r="N26" s="106"/>
      <c r="O26" s="112"/>
      <c r="P26" s="110"/>
      <c r="Q26" s="110"/>
      <c r="R26" s="148"/>
      <c r="S26" s="106"/>
      <c r="T26" s="143"/>
      <c r="W26" s="144"/>
      <c r="X26" s="147"/>
      <c r="Z26" s="160"/>
      <c r="AA26" s="160"/>
      <c r="AB26" s="160"/>
      <c r="AC26" s="160"/>
      <c r="AD26" s="160"/>
      <c r="AE26" s="160"/>
      <c r="AF26" s="160"/>
      <c r="AG26" s="160"/>
      <c r="AH26" s="150"/>
      <c r="AI26" s="160"/>
      <c r="AJ26" s="150"/>
      <c r="AK26" s="174"/>
      <c r="AN26" s="172"/>
      <c r="AO26" s="172"/>
      <c r="AP26" s="185"/>
    </row>
    <row r="27" customHeight="1" spans="1:42">
      <c r="A27" s="29">
        <v>24</v>
      </c>
      <c r="B27" s="53" t="s">
        <v>272</v>
      </c>
      <c r="C27" s="49"/>
      <c r="D27" s="58" t="s">
        <v>273</v>
      </c>
      <c r="E27" s="41" t="s">
        <v>33</v>
      </c>
      <c r="F27" s="41">
        <v>40</v>
      </c>
      <c r="G27" s="44" t="s">
        <v>222</v>
      </c>
      <c r="H27" s="57">
        <v>43855</v>
      </c>
      <c r="I27" s="57">
        <v>43859</v>
      </c>
      <c r="J27" s="97">
        <f t="shared" si="0"/>
        <v>4</v>
      </c>
      <c r="K27" s="30" t="s">
        <v>274</v>
      </c>
      <c r="L27" s="30">
        <v>3469235643</v>
      </c>
      <c r="M27" s="99">
        <v>5961</v>
      </c>
      <c r="N27" s="106"/>
      <c r="O27" s="109"/>
      <c r="P27" s="110"/>
      <c r="Q27" s="110"/>
      <c r="R27" s="148"/>
      <c r="S27" s="106"/>
      <c r="T27" s="143"/>
      <c r="W27" s="144"/>
      <c r="X27" s="147"/>
      <c r="Z27" s="160"/>
      <c r="AA27" s="160"/>
      <c r="AB27" s="160"/>
      <c r="AC27" s="160"/>
      <c r="AD27" s="160"/>
      <c r="AE27" s="160"/>
      <c r="AF27" s="160"/>
      <c r="AG27" s="160"/>
      <c r="AH27" s="150"/>
      <c r="AI27" s="160"/>
      <c r="AJ27" s="150"/>
      <c r="AK27" s="171"/>
      <c r="AN27" s="172"/>
      <c r="AO27" s="172"/>
      <c r="AP27" s="185"/>
    </row>
    <row r="28" customHeight="1" spans="1:42">
      <c r="A28" s="29">
        <v>25</v>
      </c>
      <c r="B28" s="53" t="s">
        <v>275</v>
      </c>
      <c r="C28" s="45"/>
      <c r="D28" s="49" t="s">
        <v>74</v>
      </c>
      <c r="E28" s="41" t="s">
        <v>33</v>
      </c>
      <c r="F28" s="41">
        <v>6</v>
      </c>
      <c r="G28" s="44" t="s">
        <v>222</v>
      </c>
      <c r="H28" s="57">
        <v>43858</v>
      </c>
      <c r="I28" s="57">
        <v>43860</v>
      </c>
      <c r="J28" s="97">
        <f t="shared" si="0"/>
        <v>2</v>
      </c>
      <c r="K28" s="30" t="s">
        <v>258</v>
      </c>
      <c r="L28" s="30">
        <v>3129934405</v>
      </c>
      <c r="M28" s="99">
        <v>3654</v>
      </c>
      <c r="N28" s="106"/>
      <c r="O28" s="107"/>
      <c r="P28" s="108"/>
      <c r="Q28" s="108"/>
      <c r="R28" s="148"/>
      <c r="S28" s="106"/>
      <c r="T28" s="143"/>
      <c r="W28" s="144"/>
      <c r="X28" s="147"/>
      <c r="Z28" s="160"/>
      <c r="AA28" s="160"/>
      <c r="AB28" s="160"/>
      <c r="AC28" s="160"/>
      <c r="AD28" s="160"/>
      <c r="AE28" s="160"/>
      <c r="AF28" s="160"/>
      <c r="AG28" s="160"/>
      <c r="AH28" s="150"/>
      <c r="AI28" s="160"/>
      <c r="AJ28" s="150"/>
      <c r="AK28" s="173"/>
      <c r="AN28" s="172"/>
      <c r="AO28" s="172"/>
      <c r="AP28" s="185"/>
    </row>
    <row r="29" customHeight="1" spans="1:42">
      <c r="A29" s="29">
        <v>26</v>
      </c>
      <c r="B29" s="59" t="s">
        <v>276</v>
      </c>
      <c r="C29" s="45"/>
      <c r="D29" s="42" t="s">
        <v>277</v>
      </c>
      <c r="E29" s="41" t="s">
        <v>33</v>
      </c>
      <c r="F29" s="60">
        <v>8</v>
      </c>
      <c r="G29" s="61" t="s">
        <v>278</v>
      </c>
      <c r="H29" s="61">
        <v>43831</v>
      </c>
      <c r="I29" s="61">
        <v>43832</v>
      </c>
      <c r="J29" s="97">
        <f t="shared" si="0"/>
        <v>1</v>
      </c>
      <c r="K29" s="113" t="s">
        <v>279</v>
      </c>
      <c r="L29" s="114">
        <v>3555057123</v>
      </c>
      <c r="M29" s="99">
        <v>3499</v>
      </c>
      <c r="N29" s="106"/>
      <c r="O29" s="112"/>
      <c r="P29" s="115"/>
      <c r="Q29" s="115"/>
      <c r="R29" s="148"/>
      <c r="S29" s="106"/>
      <c r="T29" s="143"/>
      <c r="W29" s="144"/>
      <c r="X29" s="147"/>
      <c r="Z29" s="160"/>
      <c r="AA29" s="160"/>
      <c r="AB29" s="160"/>
      <c r="AC29" s="160"/>
      <c r="AD29" s="160"/>
      <c r="AE29" s="160"/>
      <c r="AF29" s="160"/>
      <c r="AG29" s="160"/>
      <c r="AH29" s="150"/>
      <c r="AI29" s="160"/>
      <c r="AJ29" s="150"/>
      <c r="AK29" s="174"/>
      <c r="AN29" s="172"/>
      <c r="AO29" s="172"/>
      <c r="AP29" s="185"/>
    </row>
    <row r="30" customHeight="1" spans="1:37">
      <c r="A30" s="29">
        <v>27</v>
      </c>
      <c r="B30" s="32" t="s">
        <v>280</v>
      </c>
      <c r="C30" s="42" t="s">
        <v>262</v>
      </c>
      <c r="D30" s="48"/>
      <c r="E30" s="41" t="s">
        <v>33</v>
      </c>
      <c r="F30" s="62">
        <v>50</v>
      </c>
      <c r="G30" s="61" t="s">
        <v>278</v>
      </c>
      <c r="H30" s="61">
        <v>43830</v>
      </c>
      <c r="I30" s="61">
        <v>43839</v>
      </c>
      <c r="J30" s="97">
        <f t="shared" si="0"/>
        <v>9</v>
      </c>
      <c r="K30" s="30" t="s">
        <v>281</v>
      </c>
      <c r="L30" s="30">
        <v>3555020158</v>
      </c>
      <c r="M30" s="99">
        <v>9336</v>
      </c>
      <c r="N30" s="106"/>
      <c r="O30" s="112"/>
      <c r="P30" s="115"/>
      <c r="Q30" s="115"/>
      <c r="R30" s="148"/>
      <c r="S30" s="149"/>
      <c r="T30" s="143"/>
      <c r="W30" s="144"/>
      <c r="X30" s="147"/>
      <c r="Z30" s="160"/>
      <c r="AA30" s="160"/>
      <c r="AB30" s="160"/>
      <c r="AC30" s="160"/>
      <c r="AD30" s="160"/>
      <c r="AE30" s="160"/>
      <c r="AF30" s="160"/>
      <c r="AG30" s="160"/>
      <c r="AH30" s="150"/>
      <c r="AI30" s="160"/>
      <c r="AJ30" s="150"/>
      <c r="AK30" s="173"/>
    </row>
    <row r="31" customHeight="1" spans="1:37">
      <c r="A31" s="29">
        <v>28</v>
      </c>
      <c r="B31" s="63" t="s">
        <v>282</v>
      </c>
      <c r="C31" s="42" t="s">
        <v>283</v>
      </c>
      <c r="D31" s="48"/>
      <c r="E31" s="41" t="s">
        <v>32</v>
      </c>
      <c r="F31" s="64">
        <v>69</v>
      </c>
      <c r="G31" s="61" t="s">
        <v>278</v>
      </c>
      <c r="H31" s="61">
        <v>43831</v>
      </c>
      <c r="I31" s="61">
        <v>43835</v>
      </c>
      <c r="J31" s="97">
        <f t="shared" si="0"/>
        <v>4</v>
      </c>
      <c r="K31" s="30" t="s">
        <v>284</v>
      </c>
      <c r="L31" s="30">
        <v>3109233685</v>
      </c>
      <c r="M31" s="99">
        <v>4994</v>
      </c>
      <c r="N31" s="112"/>
      <c r="O31" s="116"/>
      <c r="P31" s="117"/>
      <c r="Q31" s="117"/>
      <c r="R31" s="148"/>
      <c r="S31" s="149"/>
      <c r="T31" s="143"/>
      <c r="W31" s="144"/>
      <c r="X31" s="150"/>
      <c r="Z31" s="160"/>
      <c r="AA31" s="160"/>
      <c r="AB31" s="160"/>
      <c r="AC31" s="160"/>
      <c r="AD31" s="160"/>
      <c r="AE31" s="160"/>
      <c r="AF31" s="160"/>
      <c r="AG31" s="160"/>
      <c r="AH31" s="170"/>
      <c r="AI31" s="160"/>
      <c r="AJ31" s="170"/>
      <c r="AK31" s="177"/>
    </row>
    <row r="32" customHeight="1" spans="1:37">
      <c r="A32" s="29">
        <v>29</v>
      </c>
      <c r="B32" s="32" t="s">
        <v>285</v>
      </c>
      <c r="C32" s="42" t="s">
        <v>153</v>
      </c>
      <c r="D32" s="48"/>
      <c r="E32" s="30" t="s">
        <v>33</v>
      </c>
      <c r="F32" s="62">
        <v>51</v>
      </c>
      <c r="G32" s="61" t="s">
        <v>278</v>
      </c>
      <c r="H32" s="61">
        <v>43836</v>
      </c>
      <c r="I32" s="61">
        <v>43843</v>
      </c>
      <c r="J32" s="97">
        <f t="shared" si="0"/>
        <v>7</v>
      </c>
      <c r="K32" s="30" t="s">
        <v>286</v>
      </c>
      <c r="L32" s="30">
        <v>3114258582</v>
      </c>
      <c r="M32" s="99">
        <v>12991</v>
      </c>
      <c r="N32" s="118"/>
      <c r="O32" s="116"/>
      <c r="P32" s="117"/>
      <c r="Q32" s="117"/>
      <c r="R32" s="148"/>
      <c r="S32" s="149"/>
      <c r="T32" s="143"/>
      <c r="W32" s="144"/>
      <c r="X32" s="147"/>
      <c r="Z32" s="160"/>
      <c r="AA32" s="160"/>
      <c r="AB32" s="160"/>
      <c r="AC32" s="160"/>
      <c r="AD32" s="160"/>
      <c r="AE32" s="160"/>
      <c r="AF32" s="160"/>
      <c r="AG32" s="160"/>
      <c r="AH32" s="170"/>
      <c r="AI32" s="147"/>
      <c r="AJ32" s="170"/>
      <c r="AK32" s="96"/>
    </row>
    <row r="33" customHeight="1" spans="1:37">
      <c r="A33" s="29">
        <v>30</v>
      </c>
      <c r="B33" s="63" t="s">
        <v>287</v>
      </c>
      <c r="C33" s="45"/>
      <c r="D33" s="42" t="s">
        <v>288</v>
      </c>
      <c r="E33" s="30" t="s">
        <v>33</v>
      </c>
      <c r="F33" s="64">
        <v>13</v>
      </c>
      <c r="G33" s="61" t="s">
        <v>278</v>
      </c>
      <c r="H33" s="61">
        <v>43837</v>
      </c>
      <c r="I33" s="61">
        <v>43839</v>
      </c>
      <c r="J33" s="97">
        <f t="shared" si="0"/>
        <v>2</v>
      </c>
      <c r="K33" s="30" t="s">
        <v>284</v>
      </c>
      <c r="L33" s="30"/>
      <c r="M33" s="99">
        <v>5961</v>
      </c>
      <c r="O33" s="96"/>
      <c r="P33" s="119"/>
      <c r="Q33" s="119"/>
      <c r="R33" s="141"/>
      <c r="S33" s="142"/>
      <c r="T33" s="143"/>
      <c r="W33" s="144"/>
      <c r="X33" s="147"/>
      <c r="Z33" s="160"/>
      <c r="AA33" s="160"/>
      <c r="AB33" s="160"/>
      <c r="AC33" s="160"/>
      <c r="AD33" s="160"/>
      <c r="AE33" s="160"/>
      <c r="AF33" s="160"/>
      <c r="AG33" s="160"/>
      <c r="AH33" s="170"/>
      <c r="AI33" s="160"/>
      <c r="AJ33" s="170"/>
      <c r="AK33" s="173"/>
    </row>
    <row r="34" customHeight="1" spans="1:37">
      <c r="A34" s="29">
        <v>31</v>
      </c>
      <c r="B34" s="32" t="s">
        <v>289</v>
      </c>
      <c r="C34" s="45"/>
      <c r="D34" s="42" t="s">
        <v>288</v>
      </c>
      <c r="E34" s="30" t="s">
        <v>33</v>
      </c>
      <c r="F34" s="62">
        <v>50</v>
      </c>
      <c r="G34" s="61" t="s">
        <v>278</v>
      </c>
      <c r="H34" s="61">
        <v>43841</v>
      </c>
      <c r="I34" s="61">
        <v>43845</v>
      </c>
      <c r="J34" s="97">
        <f t="shared" si="0"/>
        <v>4</v>
      </c>
      <c r="K34" s="30" t="s">
        <v>290</v>
      </c>
      <c r="L34" s="30">
        <v>3129816718</v>
      </c>
      <c r="M34" s="99">
        <v>9756</v>
      </c>
      <c r="O34" s="96"/>
      <c r="P34" s="119"/>
      <c r="Q34" s="119"/>
      <c r="R34" s="141"/>
      <c r="S34" s="142"/>
      <c r="T34" s="143"/>
      <c r="W34" s="144"/>
      <c r="X34" s="147"/>
      <c r="Z34" s="160"/>
      <c r="AA34" s="160"/>
      <c r="AB34" s="160"/>
      <c r="AC34" s="160"/>
      <c r="AD34" s="160"/>
      <c r="AE34" s="160"/>
      <c r="AF34" s="160"/>
      <c r="AG34" s="160"/>
      <c r="AH34" s="170"/>
      <c r="AI34" s="160"/>
      <c r="AJ34" s="170"/>
      <c r="AK34" s="173"/>
    </row>
    <row r="35" customHeight="1" spans="1:37">
      <c r="A35" s="29">
        <v>32</v>
      </c>
      <c r="B35" s="32" t="s">
        <v>291</v>
      </c>
      <c r="C35" s="45"/>
      <c r="D35" s="42" t="s">
        <v>292</v>
      </c>
      <c r="E35" s="30" t="s">
        <v>33</v>
      </c>
      <c r="F35" s="62">
        <v>49</v>
      </c>
      <c r="G35" s="61" t="s">
        <v>278</v>
      </c>
      <c r="H35" s="61">
        <v>43844</v>
      </c>
      <c r="I35" s="61">
        <v>43845</v>
      </c>
      <c r="J35" s="97">
        <f t="shared" si="0"/>
        <v>1</v>
      </c>
      <c r="K35" s="30" t="s">
        <v>293</v>
      </c>
      <c r="L35" s="30">
        <v>3110063332</v>
      </c>
      <c r="M35" s="99">
        <v>3484</v>
      </c>
      <c r="O35" s="96"/>
      <c r="P35" s="119"/>
      <c r="Q35" s="119"/>
      <c r="R35" s="141"/>
      <c r="S35" s="142"/>
      <c r="T35" s="143"/>
      <c r="W35" s="144"/>
      <c r="X35" s="147"/>
      <c r="Z35" s="160"/>
      <c r="AA35" s="160"/>
      <c r="AB35" s="160"/>
      <c r="AC35" s="160"/>
      <c r="AD35" s="160"/>
      <c r="AE35" s="160"/>
      <c r="AF35" s="160"/>
      <c r="AG35" s="160"/>
      <c r="AH35" s="170"/>
      <c r="AI35" s="160"/>
      <c r="AJ35" s="150"/>
      <c r="AK35" s="171"/>
    </row>
    <row r="36" customHeight="1" spans="1:40">
      <c r="A36" s="29">
        <v>33</v>
      </c>
      <c r="B36" s="32" t="s">
        <v>294</v>
      </c>
      <c r="C36" s="42" t="s">
        <v>219</v>
      </c>
      <c r="D36" s="48"/>
      <c r="E36" s="30" t="s">
        <v>33</v>
      </c>
      <c r="F36" s="62">
        <v>46</v>
      </c>
      <c r="G36" s="61" t="s">
        <v>278</v>
      </c>
      <c r="H36" s="61">
        <v>43845</v>
      </c>
      <c r="I36" s="61">
        <v>43848</v>
      </c>
      <c r="J36" s="97">
        <f t="shared" si="0"/>
        <v>3</v>
      </c>
      <c r="K36" s="30" t="s">
        <v>295</v>
      </c>
      <c r="L36" s="30">
        <v>3555627600</v>
      </c>
      <c r="M36" s="99">
        <v>4832</v>
      </c>
      <c r="O36" s="96"/>
      <c r="P36" s="119"/>
      <c r="Q36" s="119"/>
      <c r="R36" s="141"/>
      <c r="S36" s="142"/>
      <c r="T36" s="143"/>
      <c r="W36" s="144"/>
      <c r="X36" s="147"/>
      <c r="Z36" s="160"/>
      <c r="AA36" s="160"/>
      <c r="AB36" s="160"/>
      <c r="AC36" s="160"/>
      <c r="AD36" s="160"/>
      <c r="AE36" s="160"/>
      <c r="AF36" s="160"/>
      <c r="AG36" s="160"/>
      <c r="AH36" s="150"/>
      <c r="AI36" s="160"/>
      <c r="AJ36" s="150"/>
      <c r="AK36" s="173"/>
      <c r="AN36" s="178"/>
    </row>
    <row r="37" customHeight="1" spans="1:40">
      <c r="A37" s="29">
        <v>34</v>
      </c>
      <c r="B37" s="32" t="s">
        <v>289</v>
      </c>
      <c r="C37" s="42" t="s">
        <v>296</v>
      </c>
      <c r="D37" s="48"/>
      <c r="E37" s="30" t="s">
        <v>33</v>
      </c>
      <c r="F37" s="62">
        <v>50</v>
      </c>
      <c r="G37" s="61" t="s">
        <v>278</v>
      </c>
      <c r="H37" s="61">
        <v>43850</v>
      </c>
      <c r="I37" s="61">
        <v>43859</v>
      </c>
      <c r="J37" s="97">
        <f t="shared" si="0"/>
        <v>9</v>
      </c>
      <c r="K37" s="30" t="s">
        <v>290</v>
      </c>
      <c r="L37" s="30">
        <v>3129816718</v>
      </c>
      <c r="M37" s="99">
        <v>4502</v>
      </c>
      <c r="O37" s="96"/>
      <c r="P37" s="119"/>
      <c r="Q37" s="119"/>
      <c r="R37" s="141"/>
      <c r="S37" s="142"/>
      <c r="T37" s="143"/>
      <c r="W37" s="144"/>
      <c r="X37" s="147"/>
      <c r="Z37" s="160"/>
      <c r="AA37" s="160"/>
      <c r="AB37" s="160"/>
      <c r="AC37" s="160"/>
      <c r="AD37" s="160"/>
      <c r="AE37" s="160"/>
      <c r="AF37" s="160"/>
      <c r="AG37" s="160"/>
      <c r="AH37" s="150"/>
      <c r="AI37" s="160"/>
      <c r="AJ37" s="150"/>
      <c r="AK37" s="171"/>
      <c r="AN37" s="178"/>
    </row>
    <row r="38" customHeight="1" spans="1:40">
      <c r="A38" s="29">
        <v>35</v>
      </c>
      <c r="B38" s="32" t="s">
        <v>297</v>
      </c>
      <c r="C38" s="42" t="s">
        <v>262</v>
      </c>
      <c r="D38" s="48"/>
      <c r="E38" s="30" t="s">
        <v>33</v>
      </c>
      <c r="F38" s="62">
        <v>70</v>
      </c>
      <c r="G38" s="61" t="s">
        <v>278</v>
      </c>
      <c r="H38" s="61">
        <v>43853</v>
      </c>
      <c r="I38" s="61">
        <v>43857</v>
      </c>
      <c r="J38" s="97">
        <f t="shared" si="0"/>
        <v>4</v>
      </c>
      <c r="K38" s="30" t="s">
        <v>298</v>
      </c>
      <c r="L38" s="30">
        <v>3554125559</v>
      </c>
      <c r="M38" s="99">
        <v>4371</v>
      </c>
      <c r="O38" s="96"/>
      <c r="P38" s="120"/>
      <c r="Q38" s="120"/>
      <c r="R38" s="141"/>
      <c r="S38" s="142"/>
      <c r="T38" s="143"/>
      <c r="W38" s="144"/>
      <c r="X38" s="145"/>
      <c r="Z38" s="160"/>
      <c r="AA38" s="160"/>
      <c r="AB38" s="160"/>
      <c r="AC38" s="160"/>
      <c r="AD38" s="160"/>
      <c r="AE38" s="160"/>
      <c r="AF38" s="160"/>
      <c r="AG38" s="160"/>
      <c r="AH38" s="170"/>
      <c r="AI38" s="160"/>
      <c r="AJ38" s="160"/>
      <c r="AK38" s="96"/>
      <c r="AN38" s="178"/>
    </row>
    <row r="39" customHeight="1" spans="1:40">
      <c r="A39" s="29">
        <v>36</v>
      </c>
      <c r="B39" s="33" t="s">
        <v>299</v>
      </c>
      <c r="C39" s="42"/>
      <c r="D39" s="30" t="s">
        <v>265</v>
      </c>
      <c r="E39" s="33" t="s">
        <v>33</v>
      </c>
      <c r="F39" s="33">
        <v>35</v>
      </c>
      <c r="G39" s="51" t="s">
        <v>300</v>
      </c>
      <c r="H39" s="52">
        <v>43834</v>
      </c>
      <c r="I39" s="52">
        <v>43835</v>
      </c>
      <c r="J39" s="97">
        <f t="shared" si="0"/>
        <v>1</v>
      </c>
      <c r="K39" s="30" t="s">
        <v>301</v>
      </c>
      <c r="L39" s="30"/>
      <c r="M39" s="99">
        <v>7127</v>
      </c>
      <c r="W39" s="144"/>
      <c r="X39" s="145"/>
      <c r="Z39" s="159"/>
      <c r="AA39" s="159"/>
      <c r="AB39" s="159"/>
      <c r="AC39" s="159"/>
      <c r="AD39" s="159"/>
      <c r="AE39" s="159"/>
      <c r="AF39" s="159"/>
      <c r="AG39" s="159"/>
      <c r="AH39" s="170"/>
      <c r="AI39" s="159"/>
      <c r="AJ39" s="160"/>
      <c r="AK39" s="96"/>
      <c r="AN39" s="178"/>
    </row>
    <row r="40" customHeight="1" spans="11:40">
      <c r="K40" s="121"/>
      <c r="W40" s="144"/>
      <c r="X40" s="147"/>
      <c r="Z40" s="160"/>
      <c r="AA40" s="160"/>
      <c r="AB40" s="160"/>
      <c r="AC40" s="160"/>
      <c r="AD40" s="160"/>
      <c r="AE40" s="160"/>
      <c r="AF40" s="160"/>
      <c r="AG40" s="160"/>
      <c r="AH40" s="150"/>
      <c r="AI40" s="160"/>
      <c r="AJ40" s="150"/>
      <c r="AK40" s="174"/>
      <c r="AN40" s="179"/>
    </row>
    <row r="41" ht="17" customHeight="1" spans="10:40">
      <c r="J41">
        <f>SUM(J4:J40)</f>
        <v>138</v>
      </c>
      <c r="M41" s="122">
        <f>SUM(M4:M40)</f>
        <v>319068</v>
      </c>
      <c r="W41" s="144"/>
      <c r="X41" s="147"/>
      <c r="Z41" s="160"/>
      <c r="AA41" s="160"/>
      <c r="AB41" s="160"/>
      <c r="AC41" s="160"/>
      <c r="AD41" s="160"/>
      <c r="AE41" s="160"/>
      <c r="AF41" s="160"/>
      <c r="AG41" s="160"/>
      <c r="AH41" s="150"/>
      <c r="AI41" s="160"/>
      <c r="AJ41" s="150"/>
      <c r="AK41" s="174"/>
      <c r="AN41" s="179"/>
    </row>
    <row r="42" customHeight="1" spans="23:40">
      <c r="W42" s="144"/>
      <c r="X42" s="147"/>
      <c r="Z42" s="160"/>
      <c r="AA42" s="160"/>
      <c r="AB42" s="160"/>
      <c r="AC42" s="160"/>
      <c r="AD42" s="160"/>
      <c r="AE42" s="160"/>
      <c r="AF42" s="160"/>
      <c r="AG42" s="160"/>
      <c r="AH42" s="150"/>
      <c r="AI42" s="160"/>
      <c r="AJ42" s="150"/>
      <c r="AK42" s="176"/>
      <c r="AN42" s="179"/>
    </row>
    <row r="43" customHeight="1" spans="1:40">
      <c r="A43" s="65" t="s">
        <v>302</v>
      </c>
      <c r="B43" s="65"/>
      <c r="C43" s="65"/>
      <c r="D43" s="65"/>
      <c r="E43" s="66"/>
      <c r="F43" s="67"/>
      <c r="G43" s="66"/>
      <c r="H43" s="68"/>
      <c r="I43" s="68"/>
      <c r="J43" s="123"/>
      <c r="K43" s="66"/>
      <c r="L43" s="66"/>
      <c r="M43" s="124"/>
      <c r="O43" s="96"/>
      <c r="P43" s="120"/>
      <c r="Q43" s="120"/>
      <c r="R43" s="141"/>
      <c r="S43" s="142"/>
      <c r="T43" s="143"/>
      <c r="W43" s="144"/>
      <c r="X43" s="147"/>
      <c r="Z43" s="160"/>
      <c r="AA43" s="160"/>
      <c r="AB43" s="160"/>
      <c r="AC43" s="160"/>
      <c r="AD43" s="160"/>
      <c r="AE43" s="160"/>
      <c r="AF43" s="160"/>
      <c r="AG43" s="160"/>
      <c r="AH43" s="150"/>
      <c r="AI43" s="160"/>
      <c r="AJ43" s="150"/>
      <c r="AK43" s="174"/>
      <c r="AN43" s="179"/>
    </row>
    <row r="44" spans="1:40">
      <c r="A44" s="69" t="s">
        <v>303</v>
      </c>
      <c r="B44" s="70"/>
      <c r="C44" s="71"/>
      <c r="D44" s="71"/>
      <c r="E44" s="66"/>
      <c r="F44" s="67"/>
      <c r="G44" s="66"/>
      <c r="H44" s="68"/>
      <c r="I44" s="68"/>
      <c r="J44" s="123"/>
      <c r="K44" s="66"/>
      <c r="L44" s="66"/>
      <c r="M44" s="124"/>
      <c r="O44" s="96"/>
      <c r="P44" s="120"/>
      <c r="Q44" s="120"/>
      <c r="R44" s="141"/>
      <c r="S44" s="142"/>
      <c r="T44" s="143"/>
      <c r="W44" s="144"/>
      <c r="X44" s="147"/>
      <c r="Z44" s="160"/>
      <c r="AA44" s="160"/>
      <c r="AB44" s="160"/>
      <c r="AC44" s="160"/>
      <c r="AD44" s="160"/>
      <c r="AE44" s="160"/>
      <c r="AF44" s="160"/>
      <c r="AG44" s="160"/>
      <c r="AH44" s="150"/>
      <c r="AI44" s="160"/>
      <c r="AJ44" s="150"/>
      <c r="AK44" s="173"/>
      <c r="AN44" s="179"/>
    </row>
    <row r="45" ht="21" spans="1:40">
      <c r="A45" s="72" t="s">
        <v>201</v>
      </c>
      <c r="B45" s="73" t="s">
        <v>202</v>
      </c>
      <c r="C45" s="73" t="s">
        <v>203</v>
      </c>
      <c r="D45" s="73" t="s">
        <v>204</v>
      </c>
      <c r="E45" s="74" t="s">
        <v>205</v>
      </c>
      <c r="F45" s="75" t="s">
        <v>206</v>
      </c>
      <c r="G45" s="74" t="s">
        <v>207</v>
      </c>
      <c r="H45" s="73" t="s">
        <v>208</v>
      </c>
      <c r="I45" s="73" t="s">
        <v>209</v>
      </c>
      <c r="J45" s="125" t="s">
        <v>210</v>
      </c>
      <c r="K45" s="126" t="s">
        <v>211</v>
      </c>
      <c r="L45" s="127" t="s">
        <v>212</v>
      </c>
      <c r="M45" s="128" t="s">
        <v>213</v>
      </c>
      <c r="O45" s="96"/>
      <c r="P45" s="120"/>
      <c r="Q45" s="120"/>
      <c r="R45" s="141"/>
      <c r="S45" s="142"/>
      <c r="T45" s="143"/>
      <c r="W45" s="144"/>
      <c r="X45" s="147"/>
      <c r="Z45" s="160"/>
      <c r="AA45" s="160"/>
      <c r="AB45" s="160"/>
      <c r="AC45" s="160"/>
      <c r="AD45" s="160"/>
      <c r="AE45" s="160"/>
      <c r="AF45" s="160"/>
      <c r="AG45" s="160"/>
      <c r="AH45" s="150"/>
      <c r="AI45" s="160"/>
      <c r="AJ45" s="150"/>
      <c r="AK45" s="174"/>
      <c r="AN45" s="179"/>
    </row>
    <row r="46" spans="1:37">
      <c r="A46" s="76">
        <v>1</v>
      </c>
      <c r="B46" s="59" t="s">
        <v>304</v>
      </c>
      <c r="C46" s="48" t="s">
        <v>305</v>
      </c>
      <c r="D46" s="48"/>
      <c r="E46" s="48" t="s">
        <v>32</v>
      </c>
      <c r="F46" s="77">
        <v>1</v>
      </c>
      <c r="G46" s="48" t="s">
        <v>216</v>
      </c>
      <c r="H46" s="61">
        <v>43829</v>
      </c>
      <c r="I46" s="61">
        <v>43831</v>
      </c>
      <c r="J46" s="97">
        <f t="shared" ref="J46:J109" si="1">I46-H46</f>
        <v>2</v>
      </c>
      <c r="K46" s="129" t="s">
        <v>306</v>
      </c>
      <c r="L46" s="86"/>
      <c r="M46" s="130">
        <v>12387</v>
      </c>
      <c r="O46" s="96"/>
      <c r="P46" s="120"/>
      <c r="Q46" s="120"/>
      <c r="R46" s="141"/>
      <c r="S46" s="142"/>
      <c r="T46" s="143"/>
      <c r="W46" s="144"/>
      <c r="X46" s="147"/>
      <c r="Z46" s="160"/>
      <c r="AA46" s="160"/>
      <c r="AB46" s="160"/>
      <c r="AC46" s="160"/>
      <c r="AD46" s="160"/>
      <c r="AE46" s="160"/>
      <c r="AF46" s="160"/>
      <c r="AG46" s="160"/>
      <c r="AH46" s="150"/>
      <c r="AI46" s="160"/>
      <c r="AJ46" s="150"/>
      <c r="AK46" s="171"/>
    </row>
    <row r="47" spans="1:37">
      <c r="A47" s="76">
        <v>2</v>
      </c>
      <c r="B47" s="59" t="s">
        <v>307</v>
      </c>
      <c r="C47" s="30" t="s">
        <v>308</v>
      </c>
      <c r="D47" s="48"/>
      <c r="E47" s="48" t="s">
        <v>32</v>
      </c>
      <c r="F47" s="77">
        <v>0</v>
      </c>
      <c r="G47" s="48" t="s">
        <v>216</v>
      </c>
      <c r="H47" s="61">
        <v>43834</v>
      </c>
      <c r="I47" s="61">
        <v>43836</v>
      </c>
      <c r="J47" s="97">
        <f t="shared" si="1"/>
        <v>2</v>
      </c>
      <c r="K47" s="59" t="s">
        <v>220</v>
      </c>
      <c r="L47" s="571" t="s">
        <v>309</v>
      </c>
      <c r="M47" s="131">
        <v>14340</v>
      </c>
      <c r="O47" s="96"/>
      <c r="P47" s="120"/>
      <c r="Q47" s="120"/>
      <c r="R47" s="141"/>
      <c r="S47" s="142"/>
      <c r="T47" s="143"/>
      <c r="W47" s="144"/>
      <c r="X47" s="147"/>
      <c r="Z47" s="160"/>
      <c r="AA47" s="160"/>
      <c r="AB47" s="160"/>
      <c r="AC47" s="160"/>
      <c r="AD47" s="160"/>
      <c r="AE47" s="160"/>
      <c r="AF47" s="160"/>
      <c r="AG47" s="160"/>
      <c r="AH47" s="150"/>
      <c r="AI47" s="160"/>
      <c r="AJ47" s="150"/>
      <c r="AK47" s="173"/>
    </row>
    <row r="48" ht="15.75" spans="1:37">
      <c r="A48" s="76">
        <v>3</v>
      </c>
      <c r="B48" s="59" t="s">
        <v>310</v>
      </c>
      <c r="C48" s="48"/>
      <c r="D48" s="48" t="s">
        <v>311</v>
      </c>
      <c r="E48" s="77" t="s">
        <v>33</v>
      </c>
      <c r="F48" s="77">
        <v>32</v>
      </c>
      <c r="G48" s="48" t="s">
        <v>216</v>
      </c>
      <c r="H48" s="61">
        <v>43833</v>
      </c>
      <c r="I48" s="61">
        <v>43836</v>
      </c>
      <c r="J48" s="97">
        <f t="shared" si="1"/>
        <v>3</v>
      </c>
      <c r="K48" s="59" t="s">
        <v>220</v>
      </c>
      <c r="L48" s="132">
        <v>3441516599</v>
      </c>
      <c r="M48" s="131">
        <v>24000</v>
      </c>
      <c r="O48" s="96"/>
      <c r="P48" s="120"/>
      <c r="Q48" s="120"/>
      <c r="R48" s="141"/>
      <c r="S48" s="142"/>
      <c r="T48" s="143"/>
      <c r="W48" s="144"/>
      <c r="X48" s="147"/>
      <c r="Z48" s="160"/>
      <c r="AA48" s="160"/>
      <c r="AB48" s="160"/>
      <c r="AC48" s="160"/>
      <c r="AD48" s="160"/>
      <c r="AE48" s="160"/>
      <c r="AF48" s="160"/>
      <c r="AG48" s="160"/>
      <c r="AH48" s="150"/>
      <c r="AI48" s="160"/>
      <c r="AJ48" s="150"/>
      <c r="AK48" s="176"/>
    </row>
    <row r="49" spans="1:37">
      <c r="A49" s="76">
        <v>4</v>
      </c>
      <c r="B49" s="59" t="s">
        <v>312</v>
      </c>
      <c r="C49" s="48" t="s">
        <v>305</v>
      </c>
      <c r="D49" s="48"/>
      <c r="E49" s="48" t="s">
        <v>32</v>
      </c>
      <c r="F49" s="77">
        <v>32</v>
      </c>
      <c r="G49" s="48" t="s">
        <v>216</v>
      </c>
      <c r="H49" s="61">
        <v>43833</v>
      </c>
      <c r="I49" s="61">
        <v>43835</v>
      </c>
      <c r="J49" s="97">
        <f t="shared" si="1"/>
        <v>2</v>
      </c>
      <c r="K49" s="78" t="s">
        <v>313</v>
      </c>
      <c r="L49" s="86"/>
      <c r="M49" s="131">
        <v>27699</v>
      </c>
      <c r="O49" s="96"/>
      <c r="P49" s="120"/>
      <c r="Q49" s="120"/>
      <c r="R49" s="141"/>
      <c r="S49" s="142"/>
      <c r="T49" s="143"/>
      <c r="W49" s="151"/>
      <c r="X49" s="147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70"/>
      <c r="AK49" s="96"/>
    </row>
    <row r="50" ht="15.75" customHeight="1" spans="1:37">
      <c r="A50" s="76">
        <v>5</v>
      </c>
      <c r="B50" s="78" t="s">
        <v>314</v>
      </c>
      <c r="C50" s="59"/>
      <c r="D50" s="59" t="s">
        <v>311</v>
      </c>
      <c r="E50" s="79" t="s">
        <v>33</v>
      </c>
      <c r="F50" s="80">
        <v>19.4305270362765</v>
      </c>
      <c r="G50" s="59" t="s">
        <v>216</v>
      </c>
      <c r="H50" s="61">
        <v>43835</v>
      </c>
      <c r="I50" s="61">
        <v>43838</v>
      </c>
      <c r="J50" s="97">
        <f t="shared" si="1"/>
        <v>3</v>
      </c>
      <c r="K50" s="133" t="s">
        <v>315</v>
      </c>
      <c r="L50" s="134">
        <v>3554395024</v>
      </c>
      <c r="M50" s="131">
        <v>12000</v>
      </c>
      <c r="O50" s="96"/>
      <c r="P50" s="120"/>
      <c r="Q50" s="120"/>
      <c r="R50" s="141"/>
      <c r="S50" s="142"/>
      <c r="T50" s="143"/>
      <c r="W50" s="144"/>
      <c r="X50" s="145"/>
      <c r="Z50" s="161"/>
      <c r="AA50" s="161"/>
      <c r="AB50" s="161"/>
      <c r="AC50" s="161"/>
      <c r="AD50" s="161"/>
      <c r="AE50" s="161"/>
      <c r="AF50" s="161"/>
      <c r="AG50" s="161"/>
      <c r="AH50" s="170"/>
      <c r="AI50" s="180"/>
      <c r="AJ50" s="181"/>
      <c r="AK50" s="96"/>
    </row>
    <row r="51" spans="1:41">
      <c r="A51" s="76">
        <v>6</v>
      </c>
      <c r="B51" s="59" t="s">
        <v>316</v>
      </c>
      <c r="C51" s="48" t="s">
        <v>305</v>
      </c>
      <c r="D51" s="48"/>
      <c r="E51" s="48" t="s">
        <v>32</v>
      </c>
      <c r="F51" s="77">
        <v>0</v>
      </c>
      <c r="G51" s="48" t="s">
        <v>216</v>
      </c>
      <c r="H51" s="61">
        <v>43837</v>
      </c>
      <c r="I51" s="61">
        <v>43838</v>
      </c>
      <c r="J51" s="97">
        <f t="shared" si="1"/>
        <v>1</v>
      </c>
      <c r="K51" s="78" t="s">
        <v>317</v>
      </c>
      <c r="L51" s="86"/>
      <c r="M51" s="131">
        <v>12078</v>
      </c>
      <c r="W51" s="144"/>
      <c r="X51" s="145"/>
      <c r="Z51" s="161"/>
      <c r="AA51" s="161"/>
      <c r="AB51" s="161"/>
      <c r="AC51" s="161"/>
      <c r="AD51" s="161"/>
      <c r="AE51" s="161"/>
      <c r="AF51" s="161"/>
      <c r="AG51" s="161"/>
      <c r="AH51" s="170"/>
      <c r="AI51" s="180"/>
      <c r="AJ51" s="181"/>
      <c r="AK51" s="168"/>
      <c r="AN51" s="182"/>
      <c r="AO51" s="96"/>
    </row>
    <row r="52" spans="1:41">
      <c r="A52" s="76">
        <v>7</v>
      </c>
      <c r="B52" s="59" t="s">
        <v>318</v>
      </c>
      <c r="C52" s="45"/>
      <c r="D52" s="48" t="s">
        <v>152</v>
      </c>
      <c r="E52" s="48" t="s">
        <v>33</v>
      </c>
      <c r="F52" s="77">
        <v>43</v>
      </c>
      <c r="G52" s="48" t="s">
        <v>216</v>
      </c>
      <c r="H52" s="61">
        <v>43838</v>
      </c>
      <c r="I52" s="61">
        <v>43841</v>
      </c>
      <c r="J52" s="97">
        <f t="shared" si="1"/>
        <v>3</v>
      </c>
      <c r="K52" s="59" t="s">
        <v>319</v>
      </c>
      <c r="L52" s="86">
        <v>3109305658</v>
      </c>
      <c r="M52" s="131">
        <v>15000</v>
      </c>
      <c r="W52" s="144"/>
      <c r="X52" s="145"/>
      <c r="Z52" s="161"/>
      <c r="AA52" s="161"/>
      <c r="AB52" s="161"/>
      <c r="AC52" s="161"/>
      <c r="AD52" s="161"/>
      <c r="AE52" s="161"/>
      <c r="AF52" s="161"/>
      <c r="AG52" s="161"/>
      <c r="AH52" s="170"/>
      <c r="AI52" s="180"/>
      <c r="AJ52" s="181"/>
      <c r="AK52" s="168"/>
      <c r="AN52" s="182"/>
      <c r="AO52" s="184"/>
    </row>
    <row r="53" spans="1:41">
      <c r="A53" s="76">
        <v>8</v>
      </c>
      <c r="B53" s="59" t="s">
        <v>320</v>
      </c>
      <c r="C53" s="45"/>
      <c r="D53" s="48" t="s">
        <v>321</v>
      </c>
      <c r="E53" s="48" t="s">
        <v>33</v>
      </c>
      <c r="F53" s="77">
        <v>80</v>
      </c>
      <c r="G53" s="48" t="s">
        <v>216</v>
      </c>
      <c r="H53" s="61">
        <v>43842</v>
      </c>
      <c r="I53" s="61">
        <v>43845</v>
      </c>
      <c r="J53" s="97">
        <f t="shared" si="1"/>
        <v>3</v>
      </c>
      <c r="K53" s="59" t="s">
        <v>319</v>
      </c>
      <c r="L53" s="86">
        <v>3449876949</v>
      </c>
      <c r="M53" s="131">
        <v>24373</v>
      </c>
      <c r="W53" s="144"/>
      <c r="X53" s="145"/>
      <c r="Z53" s="161"/>
      <c r="AA53" s="161"/>
      <c r="AB53" s="161"/>
      <c r="AC53" s="161"/>
      <c r="AD53" s="161"/>
      <c r="AE53" s="161"/>
      <c r="AF53" s="161"/>
      <c r="AG53" s="161"/>
      <c r="AH53" s="170"/>
      <c r="AI53" s="180"/>
      <c r="AJ53" s="181"/>
      <c r="AK53" s="168"/>
      <c r="AN53" s="96"/>
      <c r="AO53" s="96"/>
    </row>
    <row r="54" spans="1:41">
      <c r="A54" s="76">
        <v>9</v>
      </c>
      <c r="B54" s="78" t="s">
        <v>322</v>
      </c>
      <c r="C54" s="48" t="s">
        <v>323</v>
      </c>
      <c r="D54" s="48"/>
      <c r="E54" s="48" t="s">
        <v>33</v>
      </c>
      <c r="F54" s="81">
        <v>37.3278576317591</v>
      </c>
      <c r="G54" s="48" t="s">
        <v>216</v>
      </c>
      <c r="H54" s="61">
        <v>43859</v>
      </c>
      <c r="I54" s="61">
        <v>43861</v>
      </c>
      <c r="J54" s="97">
        <f t="shared" si="1"/>
        <v>2</v>
      </c>
      <c r="K54" s="59" t="s">
        <v>324</v>
      </c>
      <c r="L54" s="86"/>
      <c r="M54" s="135">
        <v>10716</v>
      </c>
      <c r="V54" s="152"/>
      <c r="W54" s="152"/>
      <c r="X54" s="152"/>
      <c r="Y54" s="152"/>
      <c r="Z54" s="152"/>
      <c r="AA54" s="152"/>
      <c r="AB54" s="152"/>
      <c r="AC54" s="162"/>
      <c r="AD54" s="163"/>
      <c r="AN54" s="182"/>
      <c r="AO54" s="96"/>
    </row>
    <row r="55" spans="1:41">
      <c r="A55" s="76">
        <v>10</v>
      </c>
      <c r="B55" s="78" t="s">
        <v>325</v>
      </c>
      <c r="C55" s="82" t="s">
        <v>153</v>
      </c>
      <c r="D55" s="48"/>
      <c r="E55" s="48" t="s">
        <v>32</v>
      </c>
      <c r="F55" s="83">
        <v>31.5509924709103</v>
      </c>
      <c r="G55" s="48" t="s">
        <v>216</v>
      </c>
      <c r="H55" s="61">
        <v>43858</v>
      </c>
      <c r="I55" s="61">
        <v>43861</v>
      </c>
      <c r="J55" s="97">
        <f t="shared" si="1"/>
        <v>3</v>
      </c>
      <c r="K55" s="59" t="s">
        <v>315</v>
      </c>
      <c r="L55" s="86">
        <v>3155123422</v>
      </c>
      <c r="M55" s="135">
        <v>20915</v>
      </c>
      <c r="V55" s="153"/>
      <c r="W55" s="153"/>
      <c r="X55" s="153"/>
      <c r="Y55" s="153"/>
      <c r="Z55" s="153"/>
      <c r="AA55" s="164"/>
      <c r="AB55" s="153"/>
      <c r="AC55" s="162"/>
      <c r="AD55" s="165"/>
      <c r="AN55" s="182"/>
      <c r="AO55" s="96"/>
    </row>
    <row r="56" spans="1:41">
      <c r="A56" s="76">
        <v>11</v>
      </c>
      <c r="B56" s="78" t="s">
        <v>326</v>
      </c>
      <c r="C56" s="45"/>
      <c r="D56" s="30" t="s">
        <v>160</v>
      </c>
      <c r="E56" s="48" t="s">
        <v>32</v>
      </c>
      <c r="F56" s="83">
        <v>41.7905544147844</v>
      </c>
      <c r="G56" s="48" t="s">
        <v>216</v>
      </c>
      <c r="H56" s="61">
        <v>43853</v>
      </c>
      <c r="I56" s="61">
        <v>43854</v>
      </c>
      <c r="J56" s="97">
        <f t="shared" si="1"/>
        <v>1</v>
      </c>
      <c r="K56" s="59" t="s">
        <v>327</v>
      </c>
      <c r="L56" s="571" t="s">
        <v>328</v>
      </c>
      <c r="M56" s="131">
        <v>37476</v>
      </c>
      <c r="V56" s="153"/>
      <c r="W56" s="153"/>
      <c r="X56" s="153"/>
      <c r="Y56" s="153"/>
      <c r="Z56" s="153"/>
      <c r="AA56" s="164"/>
      <c r="AB56" s="153"/>
      <c r="AC56" s="162"/>
      <c r="AD56" s="109"/>
      <c r="AN56" s="96"/>
      <c r="AO56" s="96"/>
    </row>
    <row r="57" customHeight="1" spans="1:41">
      <c r="A57" s="76">
        <v>12</v>
      </c>
      <c r="B57" s="78" t="s">
        <v>329</v>
      </c>
      <c r="C57" s="30" t="s">
        <v>330</v>
      </c>
      <c r="D57" s="48"/>
      <c r="E57" s="48" t="s">
        <v>33</v>
      </c>
      <c r="F57" s="81">
        <v>18.0999315537303</v>
      </c>
      <c r="G57" s="48" t="s">
        <v>216</v>
      </c>
      <c r="H57" s="61">
        <v>43789</v>
      </c>
      <c r="I57" s="61">
        <v>43791</v>
      </c>
      <c r="J57" s="97">
        <f t="shared" si="1"/>
        <v>2</v>
      </c>
      <c r="K57" s="78" t="s">
        <v>331</v>
      </c>
      <c r="L57" s="86" t="s">
        <v>332</v>
      </c>
      <c r="M57" s="131">
        <v>40000</v>
      </c>
      <c r="V57" s="153"/>
      <c r="W57" s="153"/>
      <c r="X57" s="153"/>
      <c r="Y57" s="153"/>
      <c r="Z57" s="153"/>
      <c r="AA57" s="164"/>
      <c r="AB57" s="153"/>
      <c r="AC57" s="162"/>
      <c r="AD57" s="165"/>
      <c r="AN57" s="182"/>
      <c r="AO57" s="96"/>
    </row>
    <row r="58" spans="1:41">
      <c r="A58" s="76">
        <v>13</v>
      </c>
      <c r="B58" s="84" t="s">
        <v>333</v>
      </c>
      <c r="C58" s="45"/>
      <c r="D58" s="48" t="s">
        <v>288</v>
      </c>
      <c r="E58" s="77" t="s">
        <v>33</v>
      </c>
      <c r="F58" s="77">
        <v>44</v>
      </c>
      <c r="G58" s="32" t="s">
        <v>278</v>
      </c>
      <c r="H58" s="85">
        <v>43827</v>
      </c>
      <c r="I58" s="85">
        <v>43831</v>
      </c>
      <c r="J58" s="97">
        <f t="shared" si="1"/>
        <v>4</v>
      </c>
      <c r="K58" s="136" t="s">
        <v>334</v>
      </c>
      <c r="L58" s="86">
        <v>3469229137</v>
      </c>
      <c r="M58" s="131">
        <v>6856</v>
      </c>
      <c r="V58" s="153"/>
      <c r="W58" s="153"/>
      <c r="X58" s="153"/>
      <c r="Y58" s="153"/>
      <c r="Z58" s="153"/>
      <c r="AA58" s="164"/>
      <c r="AB58" s="153"/>
      <c r="AC58" s="162"/>
      <c r="AD58" s="165"/>
      <c r="AN58" s="182"/>
      <c r="AO58" s="96"/>
    </row>
    <row r="59" spans="1:41">
      <c r="A59" s="76">
        <v>14</v>
      </c>
      <c r="B59" s="84" t="s">
        <v>335</v>
      </c>
      <c r="C59" s="48"/>
      <c r="D59" s="48" t="s">
        <v>265</v>
      </c>
      <c r="E59" s="77" t="s">
        <v>33</v>
      </c>
      <c r="F59" s="77">
        <v>28</v>
      </c>
      <c r="G59" s="32" t="s">
        <v>336</v>
      </c>
      <c r="H59" s="85">
        <v>43829</v>
      </c>
      <c r="I59" s="85">
        <v>43831</v>
      </c>
      <c r="J59" s="97">
        <f t="shared" si="1"/>
        <v>2</v>
      </c>
      <c r="K59" s="48" t="s">
        <v>337</v>
      </c>
      <c r="L59" s="86">
        <v>3462022098</v>
      </c>
      <c r="M59" s="131">
        <v>12000</v>
      </c>
      <c r="V59" s="153"/>
      <c r="W59" s="153"/>
      <c r="X59" s="153"/>
      <c r="Y59" s="153"/>
      <c r="Z59" s="153"/>
      <c r="AA59" s="164"/>
      <c r="AB59" s="153"/>
      <c r="AC59" s="162"/>
      <c r="AD59" s="165"/>
      <c r="AN59" s="182"/>
      <c r="AO59" s="96"/>
    </row>
    <row r="60" spans="1:41">
      <c r="A60" s="76">
        <v>15</v>
      </c>
      <c r="B60" s="59" t="s">
        <v>338</v>
      </c>
      <c r="C60" s="82" t="s">
        <v>84</v>
      </c>
      <c r="D60" s="48"/>
      <c r="E60" s="77" t="s">
        <v>33</v>
      </c>
      <c r="F60" s="77">
        <v>53</v>
      </c>
      <c r="G60" s="48" t="s">
        <v>216</v>
      </c>
      <c r="H60" s="61">
        <v>43834</v>
      </c>
      <c r="I60" s="85">
        <v>43836</v>
      </c>
      <c r="J60" s="97">
        <f t="shared" si="1"/>
        <v>2</v>
      </c>
      <c r="K60" s="48" t="s">
        <v>339</v>
      </c>
      <c r="L60" s="137">
        <v>3129713054</v>
      </c>
      <c r="M60" s="131">
        <v>13497</v>
      </c>
      <c r="V60" s="153"/>
      <c r="W60" s="153"/>
      <c r="X60" s="153"/>
      <c r="Y60" s="153"/>
      <c r="Z60" s="153"/>
      <c r="AA60" s="164"/>
      <c r="AB60" s="153"/>
      <c r="AC60" s="162"/>
      <c r="AD60" s="109"/>
      <c r="AN60" s="183"/>
      <c r="AO60" s="96"/>
    </row>
    <row r="61" spans="1:41">
      <c r="A61" s="76">
        <v>16</v>
      </c>
      <c r="B61" s="59" t="s">
        <v>340</v>
      </c>
      <c r="C61" s="48" t="s">
        <v>341</v>
      </c>
      <c r="D61" s="48"/>
      <c r="E61" s="77" t="s">
        <v>32</v>
      </c>
      <c r="F61" s="77">
        <v>66</v>
      </c>
      <c r="G61" s="48" t="s">
        <v>216</v>
      </c>
      <c r="H61" s="61">
        <v>43833</v>
      </c>
      <c r="I61" s="85">
        <v>43836</v>
      </c>
      <c r="J61" s="97">
        <f t="shared" si="1"/>
        <v>3</v>
      </c>
      <c r="K61" s="48" t="s">
        <v>342</v>
      </c>
      <c r="L61" s="137">
        <v>3442490398</v>
      </c>
      <c r="M61" s="131">
        <v>17619</v>
      </c>
      <c r="V61" s="153"/>
      <c r="W61" s="153"/>
      <c r="X61" s="153"/>
      <c r="Y61" s="153"/>
      <c r="Z61" s="153"/>
      <c r="AA61" s="164"/>
      <c r="AB61" s="153"/>
      <c r="AC61" s="162"/>
      <c r="AD61" s="165"/>
      <c r="AN61" s="184"/>
      <c r="AO61" s="96"/>
    </row>
    <row r="62" spans="1:41">
      <c r="A62" s="76">
        <v>17</v>
      </c>
      <c r="B62" s="59" t="s">
        <v>343</v>
      </c>
      <c r="C62" s="48"/>
      <c r="D62" s="48" t="s">
        <v>265</v>
      </c>
      <c r="E62" s="77" t="s">
        <v>33</v>
      </c>
      <c r="F62" s="77">
        <v>32</v>
      </c>
      <c r="G62" s="32" t="s">
        <v>216</v>
      </c>
      <c r="H62" s="61">
        <v>43838</v>
      </c>
      <c r="I62" s="85">
        <v>43839</v>
      </c>
      <c r="J62" s="97">
        <f t="shared" si="1"/>
        <v>1</v>
      </c>
      <c r="K62" s="48" t="s">
        <v>344</v>
      </c>
      <c r="L62" s="86">
        <v>3155520913</v>
      </c>
      <c r="M62" s="131">
        <v>11594</v>
      </c>
      <c r="V62" s="153"/>
      <c r="W62" s="153"/>
      <c r="X62" s="153"/>
      <c r="Y62" s="153"/>
      <c r="Z62" s="153"/>
      <c r="AA62" s="164"/>
      <c r="AB62" s="153"/>
      <c r="AC62" s="162"/>
      <c r="AD62" s="165"/>
      <c r="AN62" s="184"/>
      <c r="AO62" s="96"/>
    </row>
    <row r="63" spans="1:41">
      <c r="A63" s="76">
        <v>18</v>
      </c>
      <c r="B63" s="59" t="s">
        <v>345</v>
      </c>
      <c r="C63" s="59" t="s">
        <v>346</v>
      </c>
      <c r="D63" s="48"/>
      <c r="E63" s="77" t="s">
        <v>32</v>
      </c>
      <c r="F63" s="77">
        <v>68</v>
      </c>
      <c r="G63" s="32" t="s">
        <v>216</v>
      </c>
      <c r="H63" s="61">
        <v>43836</v>
      </c>
      <c r="I63" s="85">
        <v>43839</v>
      </c>
      <c r="J63" s="97">
        <f t="shared" si="1"/>
        <v>3</v>
      </c>
      <c r="K63" s="48" t="s">
        <v>347</v>
      </c>
      <c r="L63" s="86">
        <v>3333554477</v>
      </c>
      <c r="M63" s="131">
        <v>28093</v>
      </c>
      <c r="V63" s="154"/>
      <c r="W63" s="154"/>
      <c r="X63" s="154"/>
      <c r="Y63" s="154"/>
      <c r="Z63" s="154"/>
      <c r="AA63" s="154"/>
      <c r="AB63" s="154"/>
      <c r="AC63" s="162"/>
      <c r="AD63" s="166"/>
      <c r="AN63" s="112"/>
      <c r="AO63" s="96"/>
    </row>
    <row r="64" spans="1:41">
      <c r="A64" s="76">
        <v>19</v>
      </c>
      <c r="B64" s="59" t="s">
        <v>348</v>
      </c>
      <c r="C64" s="48" t="s">
        <v>154</v>
      </c>
      <c r="D64" s="48"/>
      <c r="E64" s="86" t="s">
        <v>33</v>
      </c>
      <c r="F64" s="87">
        <v>120</v>
      </c>
      <c r="G64" s="48" t="s">
        <v>216</v>
      </c>
      <c r="H64" s="61">
        <v>43834</v>
      </c>
      <c r="I64" s="61">
        <v>43839</v>
      </c>
      <c r="J64" s="97">
        <f t="shared" si="1"/>
        <v>5</v>
      </c>
      <c r="K64" s="48" t="s">
        <v>319</v>
      </c>
      <c r="L64" s="137">
        <v>3415086281</v>
      </c>
      <c r="M64" s="131">
        <v>34823</v>
      </c>
      <c r="V64" s="155"/>
      <c r="W64" s="155"/>
      <c r="X64" s="155"/>
      <c r="Y64" s="155"/>
      <c r="Z64" s="155"/>
      <c r="AA64" s="167"/>
      <c r="AB64" s="155"/>
      <c r="AC64" s="162"/>
      <c r="AD64" s="165"/>
      <c r="AN64" s="182"/>
      <c r="AO64" s="96"/>
    </row>
    <row r="65" spans="1:41">
      <c r="A65" s="76">
        <v>20</v>
      </c>
      <c r="B65" s="59" t="s">
        <v>349</v>
      </c>
      <c r="C65" s="45"/>
      <c r="D65" s="48" t="s">
        <v>350</v>
      </c>
      <c r="E65" s="86" t="s">
        <v>33</v>
      </c>
      <c r="F65" s="86">
        <v>1</v>
      </c>
      <c r="G65" s="48" t="s">
        <v>216</v>
      </c>
      <c r="H65" s="61">
        <v>43836</v>
      </c>
      <c r="I65" s="61">
        <v>43841</v>
      </c>
      <c r="J65" s="97">
        <f t="shared" si="1"/>
        <v>5</v>
      </c>
      <c r="K65" s="48"/>
      <c r="L65" s="137">
        <v>3555604325</v>
      </c>
      <c r="M65" s="131">
        <v>40000</v>
      </c>
      <c r="V65" s="155"/>
      <c r="W65" s="155"/>
      <c r="X65" s="155"/>
      <c r="Y65" s="155"/>
      <c r="Z65" s="155"/>
      <c r="AA65" s="167"/>
      <c r="AB65" s="155"/>
      <c r="AC65" s="162"/>
      <c r="AD65" s="165"/>
      <c r="AN65" s="112"/>
      <c r="AO65" s="96"/>
    </row>
    <row r="66" spans="1:41">
      <c r="A66" s="76">
        <v>21</v>
      </c>
      <c r="B66" s="186" t="s">
        <v>351</v>
      </c>
      <c r="C66" s="59" t="s">
        <v>352</v>
      </c>
      <c r="D66" s="48"/>
      <c r="E66" s="79" t="s">
        <v>32</v>
      </c>
      <c r="F66" s="79">
        <v>62</v>
      </c>
      <c r="G66" s="30" t="s">
        <v>216</v>
      </c>
      <c r="H66" s="61">
        <v>43841</v>
      </c>
      <c r="I66" s="85">
        <v>43842</v>
      </c>
      <c r="J66" s="97">
        <f t="shared" si="1"/>
        <v>1</v>
      </c>
      <c r="K66" s="205" t="s">
        <v>353</v>
      </c>
      <c r="L66" s="137">
        <v>3468488057</v>
      </c>
      <c r="M66" s="131">
        <v>17832</v>
      </c>
      <c r="V66" s="261"/>
      <c r="W66" s="261"/>
      <c r="X66" s="261"/>
      <c r="Y66" s="261"/>
      <c r="Z66" s="261"/>
      <c r="AA66" s="266"/>
      <c r="AB66" s="261"/>
      <c r="AC66" s="162"/>
      <c r="AD66" s="165"/>
      <c r="AN66" s="182"/>
      <c r="AO66" s="96"/>
    </row>
    <row r="67" spans="1:41">
      <c r="A67" s="76">
        <v>22</v>
      </c>
      <c r="B67" s="186" t="s">
        <v>354</v>
      </c>
      <c r="C67" s="48" t="s">
        <v>305</v>
      </c>
      <c r="D67" s="48"/>
      <c r="E67" s="79" t="s">
        <v>33</v>
      </c>
      <c r="F67" s="79">
        <v>78</v>
      </c>
      <c r="G67" s="30" t="s">
        <v>216</v>
      </c>
      <c r="H67" s="61">
        <v>43841</v>
      </c>
      <c r="I67" s="85">
        <v>43844</v>
      </c>
      <c r="J67" s="97">
        <f t="shared" si="1"/>
        <v>3</v>
      </c>
      <c r="K67" s="205" t="s">
        <v>355</v>
      </c>
      <c r="L67" s="137">
        <v>3554198322</v>
      </c>
      <c r="M67" s="233">
        <v>19769</v>
      </c>
      <c r="V67" s="261"/>
      <c r="W67" s="261"/>
      <c r="X67" s="261"/>
      <c r="Y67" s="261"/>
      <c r="Z67" s="261"/>
      <c r="AA67" s="266"/>
      <c r="AB67" s="261"/>
      <c r="AC67" s="162"/>
      <c r="AD67" s="267"/>
      <c r="AN67" s="182"/>
      <c r="AO67" s="96"/>
    </row>
    <row r="68" spans="1:41">
      <c r="A68" s="76">
        <v>23</v>
      </c>
      <c r="B68" s="187" t="s">
        <v>356</v>
      </c>
      <c r="C68" s="59"/>
      <c r="D68" s="48" t="s">
        <v>265</v>
      </c>
      <c r="E68" s="79" t="s">
        <v>33</v>
      </c>
      <c r="F68" s="79">
        <v>35</v>
      </c>
      <c r="G68" s="30" t="s">
        <v>216</v>
      </c>
      <c r="H68" s="61">
        <v>43843</v>
      </c>
      <c r="I68" s="85">
        <v>43844</v>
      </c>
      <c r="J68" s="97">
        <f t="shared" si="1"/>
        <v>1</v>
      </c>
      <c r="K68" s="205" t="s">
        <v>357</v>
      </c>
      <c r="L68" s="137">
        <v>3144414399</v>
      </c>
      <c r="M68" s="233">
        <v>12000</v>
      </c>
      <c r="Q68" s="160"/>
      <c r="R68" s="96"/>
      <c r="V68" s="261"/>
      <c r="W68" s="261"/>
      <c r="X68" s="261"/>
      <c r="Y68" s="261"/>
      <c r="Z68" s="261"/>
      <c r="AA68" s="266"/>
      <c r="AB68" s="261"/>
      <c r="AC68" s="162"/>
      <c r="AD68" s="268"/>
      <c r="AN68" s="112"/>
      <c r="AO68" s="96"/>
    </row>
    <row r="69" spans="1:40">
      <c r="A69" s="76">
        <v>24</v>
      </c>
      <c r="B69" s="59" t="s">
        <v>358</v>
      </c>
      <c r="C69" s="59"/>
      <c r="D69" s="48" t="s">
        <v>67</v>
      </c>
      <c r="E69" s="77" t="s">
        <v>33</v>
      </c>
      <c r="F69" s="79">
        <v>32</v>
      </c>
      <c r="G69" s="30" t="s">
        <v>216</v>
      </c>
      <c r="H69" s="61">
        <v>43842</v>
      </c>
      <c r="I69" s="85">
        <v>43845</v>
      </c>
      <c r="J69" s="97">
        <f t="shared" si="1"/>
        <v>3</v>
      </c>
      <c r="K69" s="205" t="s">
        <v>347</v>
      </c>
      <c r="L69" s="137">
        <v>3450574063</v>
      </c>
      <c r="M69" s="233">
        <v>24000</v>
      </c>
      <c r="Q69" s="160"/>
      <c r="R69" s="96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145"/>
      <c r="AL69" s="264"/>
      <c r="AM69" s="145"/>
      <c r="AN69" s="238"/>
    </row>
    <row r="70" spans="1:40">
      <c r="A70" s="76">
        <v>25</v>
      </c>
      <c r="B70" s="188" t="s">
        <v>359</v>
      </c>
      <c r="C70" s="48" t="s">
        <v>360</v>
      </c>
      <c r="D70" s="189"/>
      <c r="E70" s="77" t="s">
        <v>32</v>
      </c>
      <c r="F70" s="190">
        <v>45.927446954141</v>
      </c>
      <c r="G70" s="189" t="s">
        <v>222</v>
      </c>
      <c r="H70" s="85">
        <v>43836</v>
      </c>
      <c r="I70" s="61">
        <v>43841</v>
      </c>
      <c r="J70" s="97">
        <f t="shared" si="1"/>
        <v>5</v>
      </c>
      <c r="K70" s="234"/>
      <c r="L70" s="235">
        <v>3555152412</v>
      </c>
      <c r="M70" s="236">
        <v>4283</v>
      </c>
      <c r="Q70" s="160"/>
      <c r="R70" s="96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145"/>
      <c r="AL70" s="264"/>
      <c r="AM70" s="145"/>
      <c r="AN70" s="96"/>
    </row>
    <row r="71" spans="1:40">
      <c r="A71" s="76">
        <v>26</v>
      </c>
      <c r="B71" s="191" t="s">
        <v>361</v>
      </c>
      <c r="C71" s="192"/>
      <c r="D71" s="191" t="s">
        <v>362</v>
      </c>
      <c r="E71" s="193" t="s">
        <v>33</v>
      </c>
      <c r="F71" s="77">
        <v>27</v>
      </c>
      <c r="G71" s="194" t="s">
        <v>216</v>
      </c>
      <c r="H71" s="195">
        <v>43847</v>
      </c>
      <c r="I71" s="195">
        <v>43848</v>
      </c>
      <c r="J71" s="97">
        <f t="shared" si="1"/>
        <v>1</v>
      </c>
      <c r="K71" s="30"/>
      <c r="L71" s="86"/>
      <c r="M71" s="237">
        <v>12000</v>
      </c>
      <c r="Q71" s="160"/>
      <c r="R71" s="96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145"/>
      <c r="AL71" s="264"/>
      <c r="AM71" s="145"/>
      <c r="AN71" s="238"/>
    </row>
    <row r="72" spans="1:40">
      <c r="A72" s="76">
        <v>27</v>
      </c>
      <c r="B72" s="196" t="s">
        <v>363</v>
      </c>
      <c r="C72" s="45"/>
      <c r="D72" s="192" t="s">
        <v>364</v>
      </c>
      <c r="E72" s="193" t="s">
        <v>32</v>
      </c>
      <c r="F72" s="77">
        <v>83</v>
      </c>
      <c r="G72" s="194" t="s">
        <v>216</v>
      </c>
      <c r="H72" s="195">
        <v>43845</v>
      </c>
      <c r="I72" s="195">
        <v>43851</v>
      </c>
      <c r="J72" s="97">
        <f t="shared" si="1"/>
        <v>6</v>
      </c>
      <c r="K72" s="30"/>
      <c r="L72" s="86"/>
      <c r="M72" s="237">
        <v>40000</v>
      </c>
      <c r="Q72" s="160"/>
      <c r="R72" s="96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145"/>
      <c r="AL72" s="264"/>
      <c r="AM72" s="145"/>
      <c r="AN72" s="96"/>
    </row>
    <row r="73" spans="1:41">
      <c r="A73" s="76">
        <v>28</v>
      </c>
      <c r="B73" s="197" t="s">
        <v>365</v>
      </c>
      <c r="C73" s="198" t="s">
        <v>366</v>
      </c>
      <c r="D73" s="191"/>
      <c r="E73" s="193" t="s">
        <v>32</v>
      </c>
      <c r="F73" s="77">
        <v>1</v>
      </c>
      <c r="G73" s="194" t="s">
        <v>216</v>
      </c>
      <c r="H73" s="195">
        <v>43843</v>
      </c>
      <c r="I73" s="195">
        <v>43847</v>
      </c>
      <c r="J73" s="97">
        <f t="shared" si="1"/>
        <v>4</v>
      </c>
      <c r="K73" s="48" t="s">
        <v>319</v>
      </c>
      <c r="L73" s="78">
        <v>3469750688</v>
      </c>
      <c r="M73" s="237">
        <v>25725</v>
      </c>
      <c r="N73" s="238"/>
      <c r="O73" s="239"/>
      <c r="P73" s="119"/>
      <c r="R73" s="238"/>
      <c r="T73" s="173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145"/>
      <c r="AG73" s="262"/>
      <c r="AH73" s="270"/>
      <c r="AI73" s="238"/>
      <c r="AL73" s="96"/>
      <c r="AN73" s="178"/>
      <c r="AO73" s="96"/>
    </row>
    <row r="74" spans="1:41">
      <c r="A74" s="76">
        <v>29</v>
      </c>
      <c r="B74" s="197" t="s">
        <v>367</v>
      </c>
      <c r="C74" s="45"/>
      <c r="D74" s="133" t="s">
        <v>368</v>
      </c>
      <c r="E74" s="193" t="s">
        <v>33</v>
      </c>
      <c r="F74" s="193">
        <v>17</v>
      </c>
      <c r="G74" s="199" t="s">
        <v>216</v>
      </c>
      <c r="H74" s="61">
        <v>43842</v>
      </c>
      <c r="I74" s="61">
        <v>43850</v>
      </c>
      <c r="J74" s="97">
        <f t="shared" si="1"/>
        <v>8</v>
      </c>
      <c r="K74" s="136" t="s">
        <v>253</v>
      </c>
      <c r="L74" s="240">
        <v>3159229633</v>
      </c>
      <c r="M74" s="233">
        <v>10612</v>
      </c>
      <c r="N74" s="96"/>
      <c r="O74" s="241"/>
      <c r="P74" s="241"/>
      <c r="R74" s="96"/>
      <c r="T74" s="17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145"/>
      <c r="AG74" s="263"/>
      <c r="AH74" s="270"/>
      <c r="AI74" s="96"/>
      <c r="AL74" s="96"/>
      <c r="AN74" s="178"/>
      <c r="AO74" s="96"/>
    </row>
    <row r="75" spans="1:41">
      <c r="A75" s="76">
        <v>30</v>
      </c>
      <c r="B75" s="186" t="s">
        <v>369</v>
      </c>
      <c r="C75" s="59"/>
      <c r="D75" s="48" t="s">
        <v>76</v>
      </c>
      <c r="E75" s="79" t="s">
        <v>32</v>
      </c>
      <c r="F75" s="79">
        <v>72</v>
      </c>
      <c r="G75" s="30" t="s">
        <v>216</v>
      </c>
      <c r="H75" s="61">
        <v>43846</v>
      </c>
      <c r="I75" s="61">
        <v>43852</v>
      </c>
      <c r="J75" s="97">
        <f t="shared" si="1"/>
        <v>6</v>
      </c>
      <c r="K75" s="205" t="s">
        <v>370</v>
      </c>
      <c r="L75" s="137">
        <v>3105137175</v>
      </c>
      <c r="M75" s="233">
        <v>31109</v>
      </c>
      <c r="N75" s="96"/>
      <c r="O75" s="241"/>
      <c r="P75" s="241"/>
      <c r="Q75" s="238"/>
      <c r="R75" s="96"/>
      <c r="T75" s="17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145"/>
      <c r="AG75" s="263"/>
      <c r="AH75" s="270"/>
      <c r="AI75" s="96"/>
      <c r="AL75" s="96"/>
      <c r="AN75" s="178"/>
      <c r="AO75" s="96"/>
    </row>
    <row r="76" spans="1:41">
      <c r="A76" s="76">
        <v>31</v>
      </c>
      <c r="B76" s="200" t="s">
        <v>371</v>
      </c>
      <c r="C76" s="32" t="s">
        <v>372</v>
      </c>
      <c r="D76" s="48"/>
      <c r="E76" s="201" t="s">
        <v>33</v>
      </c>
      <c r="F76" s="202">
        <v>0</v>
      </c>
      <c r="G76" s="30" t="s">
        <v>216</v>
      </c>
      <c r="H76" s="61">
        <v>43851</v>
      </c>
      <c r="I76" s="61">
        <v>43853</v>
      </c>
      <c r="J76" s="97">
        <f t="shared" si="1"/>
        <v>2</v>
      </c>
      <c r="K76" s="205" t="s">
        <v>347</v>
      </c>
      <c r="L76" s="137">
        <v>3450574063</v>
      </c>
      <c r="M76" s="233">
        <v>18000</v>
      </c>
      <c r="N76" s="96"/>
      <c r="O76" s="241"/>
      <c r="P76" s="241"/>
      <c r="Q76" s="238"/>
      <c r="R76" s="96"/>
      <c r="T76" s="17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145"/>
      <c r="AG76" s="263"/>
      <c r="AH76" s="270"/>
      <c r="AI76" s="96"/>
      <c r="AL76" s="96"/>
      <c r="AN76" s="112"/>
      <c r="AO76" s="96"/>
    </row>
    <row r="77" spans="1:41">
      <c r="A77" s="76">
        <v>32</v>
      </c>
      <c r="B77" s="186" t="s">
        <v>373</v>
      </c>
      <c r="C77" s="82" t="s">
        <v>374</v>
      </c>
      <c r="D77" s="48"/>
      <c r="E77" s="79" t="s">
        <v>32</v>
      </c>
      <c r="F77" s="79">
        <v>64</v>
      </c>
      <c r="G77" s="30" t="s">
        <v>216</v>
      </c>
      <c r="H77" s="61">
        <v>43847</v>
      </c>
      <c r="I77" s="61">
        <v>43852</v>
      </c>
      <c r="J77" s="97">
        <f t="shared" si="1"/>
        <v>5</v>
      </c>
      <c r="K77" s="242" t="s">
        <v>353</v>
      </c>
      <c r="L77" s="137">
        <v>3438575950</v>
      </c>
      <c r="M77" s="233">
        <v>40000</v>
      </c>
      <c r="O77" s="17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145"/>
      <c r="AG77" s="263"/>
      <c r="AH77" s="270"/>
      <c r="AI77" s="96"/>
      <c r="AL77" s="96"/>
      <c r="AN77" s="178"/>
      <c r="AO77" s="96"/>
    </row>
    <row r="78" spans="1:41">
      <c r="A78" s="76">
        <v>33</v>
      </c>
      <c r="B78" s="186" t="s">
        <v>375</v>
      </c>
      <c r="C78" s="45"/>
      <c r="D78" s="59" t="s">
        <v>376</v>
      </c>
      <c r="E78" s="79" t="s">
        <v>32</v>
      </c>
      <c r="F78" s="79">
        <v>32</v>
      </c>
      <c r="G78" s="30" t="s">
        <v>216</v>
      </c>
      <c r="H78" s="61">
        <v>43856</v>
      </c>
      <c r="I78" s="61">
        <v>43857</v>
      </c>
      <c r="J78" s="97">
        <f t="shared" si="1"/>
        <v>1</v>
      </c>
      <c r="K78" s="242"/>
      <c r="L78" s="78">
        <v>3452763518</v>
      </c>
      <c r="M78" s="233">
        <v>5622</v>
      </c>
      <c r="O78" s="173"/>
      <c r="P78" s="238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145"/>
      <c r="AG78" s="263"/>
      <c r="AH78" s="270"/>
      <c r="AI78" s="96"/>
      <c r="AL78" s="96"/>
      <c r="AN78" s="178"/>
      <c r="AO78" s="96"/>
    </row>
    <row r="79" spans="1:41">
      <c r="A79" s="76">
        <v>34</v>
      </c>
      <c r="B79" s="186" t="s">
        <v>377</v>
      </c>
      <c r="C79" s="45"/>
      <c r="D79" s="59" t="s">
        <v>75</v>
      </c>
      <c r="E79" s="79" t="s">
        <v>32</v>
      </c>
      <c r="F79" s="79">
        <v>31</v>
      </c>
      <c r="G79" s="30" t="s">
        <v>216</v>
      </c>
      <c r="H79" s="61">
        <v>43854</v>
      </c>
      <c r="I79" s="61">
        <v>43858</v>
      </c>
      <c r="J79" s="97">
        <f t="shared" si="1"/>
        <v>4</v>
      </c>
      <c r="K79" s="59" t="s">
        <v>315</v>
      </c>
      <c r="L79" s="78">
        <v>3555110015</v>
      </c>
      <c r="M79" s="233">
        <v>24089</v>
      </c>
      <c r="O79" s="173"/>
      <c r="P79" s="238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145"/>
      <c r="AG79" s="263"/>
      <c r="AH79" s="270"/>
      <c r="AI79" s="96"/>
      <c r="AL79" s="96"/>
      <c r="AN79" s="178"/>
      <c r="AO79" s="96"/>
    </row>
    <row r="80" spans="1:41">
      <c r="A80" s="76">
        <v>35</v>
      </c>
      <c r="B80" s="203" t="s">
        <v>378</v>
      </c>
      <c r="C80" s="59"/>
      <c r="D80" s="48" t="s">
        <v>362</v>
      </c>
      <c r="E80" s="79" t="s">
        <v>33</v>
      </c>
      <c r="F80" s="204">
        <v>24.0793976728268</v>
      </c>
      <c r="G80" s="30" t="s">
        <v>216</v>
      </c>
      <c r="H80" s="61">
        <v>43858</v>
      </c>
      <c r="I80" s="61">
        <v>43859</v>
      </c>
      <c r="J80" s="97">
        <f t="shared" si="1"/>
        <v>1</v>
      </c>
      <c r="K80" s="59" t="s">
        <v>220</v>
      </c>
      <c r="L80" s="78">
        <v>3555409707</v>
      </c>
      <c r="M80" s="233">
        <v>12000</v>
      </c>
      <c r="O80" s="17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145"/>
      <c r="AG80" s="263"/>
      <c r="AH80" s="270"/>
      <c r="AI80" s="96"/>
      <c r="AL80" s="96"/>
      <c r="AN80" s="178"/>
      <c r="AO80" s="96"/>
    </row>
    <row r="81" spans="1:41">
      <c r="A81" s="76">
        <v>36</v>
      </c>
      <c r="B81" s="203" t="s">
        <v>379</v>
      </c>
      <c r="C81" s="59"/>
      <c r="D81" s="59" t="s">
        <v>380</v>
      </c>
      <c r="E81" s="79" t="s">
        <v>33</v>
      </c>
      <c r="F81" s="79">
        <v>33</v>
      </c>
      <c r="G81" s="30" t="s">
        <v>216</v>
      </c>
      <c r="H81" s="61">
        <v>43858</v>
      </c>
      <c r="I81" s="61">
        <v>43859</v>
      </c>
      <c r="J81" s="97">
        <f t="shared" si="1"/>
        <v>1</v>
      </c>
      <c r="K81" s="59" t="s">
        <v>220</v>
      </c>
      <c r="L81" s="137">
        <v>3129736222</v>
      </c>
      <c r="M81" s="233">
        <v>11898</v>
      </c>
      <c r="O81" s="17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145"/>
      <c r="AG81" s="263"/>
      <c r="AH81" s="270"/>
      <c r="AI81" s="96"/>
      <c r="AL81" s="96"/>
      <c r="AN81" s="178"/>
      <c r="AO81" s="96"/>
    </row>
    <row r="82" spans="1:41">
      <c r="A82" s="76">
        <v>37</v>
      </c>
      <c r="B82" s="84" t="s">
        <v>381</v>
      </c>
      <c r="C82" s="205"/>
      <c r="D82" s="48" t="s">
        <v>67</v>
      </c>
      <c r="E82" s="186" t="s">
        <v>33</v>
      </c>
      <c r="F82" s="206">
        <v>23.9288158795346</v>
      </c>
      <c r="G82" s="30" t="s">
        <v>216</v>
      </c>
      <c r="H82" s="61">
        <v>43857</v>
      </c>
      <c r="I82" s="61">
        <v>43859</v>
      </c>
      <c r="J82" s="97">
        <f t="shared" si="1"/>
        <v>2</v>
      </c>
      <c r="K82" s="59" t="s">
        <v>324</v>
      </c>
      <c r="L82" s="137">
        <v>3469751499</v>
      </c>
      <c r="M82" s="233">
        <v>24000</v>
      </c>
      <c r="O82" s="173"/>
      <c r="P82" s="238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145"/>
      <c r="AG82" s="263"/>
      <c r="AH82" s="270"/>
      <c r="AI82" s="96"/>
      <c r="AL82" s="96"/>
      <c r="AN82" s="178"/>
      <c r="AO82" s="96"/>
    </row>
    <row r="83" ht="15.75" customHeight="1" spans="1:41">
      <c r="A83" s="76">
        <v>38</v>
      </c>
      <c r="B83" s="84" t="s">
        <v>382</v>
      </c>
      <c r="C83" s="205" t="s">
        <v>159</v>
      </c>
      <c r="D83" s="48"/>
      <c r="E83" s="203" t="s">
        <v>32</v>
      </c>
      <c r="F83" s="206">
        <v>61.927446954141</v>
      </c>
      <c r="G83" s="30" t="s">
        <v>216</v>
      </c>
      <c r="H83" s="61">
        <v>43855</v>
      </c>
      <c r="I83" s="61">
        <v>43859</v>
      </c>
      <c r="J83" s="97">
        <f t="shared" si="1"/>
        <v>4</v>
      </c>
      <c r="K83" s="59" t="s">
        <v>383</v>
      </c>
      <c r="L83" s="137">
        <v>3555162941</v>
      </c>
      <c r="M83" s="233">
        <v>26470</v>
      </c>
      <c r="O83" s="173"/>
      <c r="P83" s="238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145"/>
      <c r="AG83" s="263"/>
      <c r="AH83" s="270"/>
      <c r="AI83" s="96"/>
      <c r="AL83" s="96"/>
      <c r="AN83" s="178"/>
      <c r="AO83" s="96"/>
    </row>
    <row r="84" spans="1:41">
      <c r="A84" s="76">
        <v>39</v>
      </c>
      <c r="B84" s="84" t="s">
        <v>384</v>
      </c>
      <c r="C84" s="198" t="s">
        <v>366</v>
      </c>
      <c r="D84" s="48"/>
      <c r="E84" s="79" t="s">
        <v>32</v>
      </c>
      <c r="F84" s="206">
        <v>23.5126625598905</v>
      </c>
      <c r="G84" s="30" t="s">
        <v>216</v>
      </c>
      <c r="H84" s="61">
        <v>43848</v>
      </c>
      <c r="I84" s="61">
        <v>43851</v>
      </c>
      <c r="J84" s="97">
        <f t="shared" si="1"/>
        <v>3</v>
      </c>
      <c r="K84" s="59" t="s">
        <v>383</v>
      </c>
      <c r="L84" s="137">
        <v>3555207061</v>
      </c>
      <c r="M84" s="233">
        <v>23153</v>
      </c>
      <c r="O84" s="173"/>
      <c r="P84" s="238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145"/>
      <c r="AG84" s="263"/>
      <c r="AH84" s="270"/>
      <c r="AI84" s="96"/>
      <c r="AL84" s="96"/>
      <c r="AN84" s="178"/>
      <c r="AO84" s="96"/>
    </row>
    <row r="85" ht="15.75" customHeight="1" spans="1:41">
      <c r="A85" s="76">
        <v>40</v>
      </c>
      <c r="B85" s="59" t="s">
        <v>385</v>
      </c>
      <c r="C85" s="205" t="s">
        <v>159</v>
      </c>
      <c r="D85" s="48"/>
      <c r="E85" s="79" t="s">
        <v>33</v>
      </c>
      <c r="F85" s="79">
        <v>61</v>
      </c>
      <c r="G85" s="30" t="s">
        <v>216</v>
      </c>
      <c r="H85" s="61">
        <v>43859</v>
      </c>
      <c r="I85" s="61">
        <v>43861</v>
      </c>
      <c r="J85" s="97">
        <f t="shared" si="1"/>
        <v>2</v>
      </c>
      <c r="K85" s="59" t="s">
        <v>347</v>
      </c>
      <c r="L85" s="137">
        <v>3449493440</v>
      </c>
      <c r="M85" s="233">
        <v>22704</v>
      </c>
      <c r="O85" s="173"/>
      <c r="P85" s="238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145"/>
      <c r="AG85" s="263"/>
      <c r="AH85" s="270"/>
      <c r="AI85" s="96"/>
      <c r="AL85" s="96"/>
      <c r="AN85" s="178"/>
      <c r="AO85" s="96"/>
    </row>
    <row r="86" spans="1:41">
      <c r="A86" s="76">
        <v>41</v>
      </c>
      <c r="B86" s="186" t="s">
        <v>386</v>
      </c>
      <c r="C86" s="45"/>
      <c r="D86" s="82" t="s">
        <v>387</v>
      </c>
      <c r="E86" s="79" t="s">
        <v>33</v>
      </c>
      <c r="F86" s="79">
        <v>9</v>
      </c>
      <c r="G86" s="30" t="s">
        <v>216</v>
      </c>
      <c r="H86" s="61">
        <v>43860</v>
      </c>
      <c r="I86" s="61">
        <v>43861</v>
      </c>
      <c r="J86" s="97">
        <f t="shared" si="1"/>
        <v>1</v>
      </c>
      <c r="K86" s="59" t="s">
        <v>347</v>
      </c>
      <c r="L86" s="137">
        <v>3435024207</v>
      </c>
      <c r="M86" s="233">
        <v>8850</v>
      </c>
      <c r="O86" s="17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145"/>
      <c r="AG86" s="263"/>
      <c r="AH86" s="270"/>
      <c r="AI86" s="96"/>
      <c r="AL86" s="96"/>
      <c r="AN86" s="178"/>
      <c r="AO86" s="96"/>
    </row>
    <row r="87" spans="1:41">
      <c r="A87" s="76">
        <v>42</v>
      </c>
      <c r="B87" s="32" t="s">
        <v>388</v>
      </c>
      <c r="C87" s="48" t="s">
        <v>366</v>
      </c>
      <c r="D87" s="207"/>
      <c r="E87" s="32" t="s">
        <v>33</v>
      </c>
      <c r="F87" s="79">
        <v>86</v>
      </c>
      <c r="G87" s="30" t="s">
        <v>216</v>
      </c>
      <c r="H87" s="208">
        <v>43838</v>
      </c>
      <c r="I87" s="208">
        <v>43842</v>
      </c>
      <c r="J87" s="97">
        <f t="shared" si="1"/>
        <v>4</v>
      </c>
      <c r="K87" s="48" t="s">
        <v>315</v>
      </c>
      <c r="L87" s="243"/>
      <c r="M87" s="131">
        <v>33167</v>
      </c>
      <c r="O87" s="17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145"/>
      <c r="AG87" s="263"/>
      <c r="AH87" s="270"/>
      <c r="AI87" s="96"/>
      <c r="AL87" s="96"/>
      <c r="AN87" s="178"/>
      <c r="AO87" s="96"/>
    </row>
    <row r="88" ht="15.75" customHeight="1" spans="1:41">
      <c r="A88" s="76">
        <v>43</v>
      </c>
      <c r="B88" s="48" t="s">
        <v>389</v>
      </c>
      <c r="C88" s="45"/>
      <c r="D88" s="30" t="s">
        <v>390</v>
      </c>
      <c r="E88" s="209" t="s">
        <v>33</v>
      </c>
      <c r="F88" s="210">
        <v>41</v>
      </c>
      <c r="G88" s="30" t="s">
        <v>216</v>
      </c>
      <c r="H88" s="50">
        <v>43829</v>
      </c>
      <c r="I88" s="50">
        <v>43831</v>
      </c>
      <c r="J88" s="97">
        <f t="shared" si="1"/>
        <v>2</v>
      </c>
      <c r="K88" s="211"/>
      <c r="L88" s="244"/>
      <c r="M88" s="131">
        <v>40000</v>
      </c>
      <c r="O88" s="17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145"/>
      <c r="AG88" s="263"/>
      <c r="AH88" s="270"/>
      <c r="AI88" s="96"/>
      <c r="AL88" s="96"/>
      <c r="AN88" s="178"/>
      <c r="AO88" s="96"/>
    </row>
    <row r="89" spans="1:41">
      <c r="A89" s="76">
        <v>44</v>
      </c>
      <c r="B89" s="48" t="s">
        <v>310</v>
      </c>
      <c r="C89" s="82" t="s">
        <v>391</v>
      </c>
      <c r="D89" s="211"/>
      <c r="E89" s="209" t="s">
        <v>33</v>
      </c>
      <c r="F89" s="210">
        <v>68</v>
      </c>
      <c r="G89" s="30" t="s">
        <v>216</v>
      </c>
      <c r="H89" s="50">
        <v>43829</v>
      </c>
      <c r="I89" s="50">
        <v>43832</v>
      </c>
      <c r="J89" s="97">
        <f t="shared" si="1"/>
        <v>3</v>
      </c>
      <c r="K89" s="211"/>
      <c r="L89" s="245"/>
      <c r="M89" s="131">
        <v>19889</v>
      </c>
      <c r="O89" s="17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145"/>
      <c r="AG89" s="263"/>
      <c r="AH89" s="270"/>
      <c r="AI89" s="96"/>
      <c r="AL89" s="96"/>
      <c r="AN89" s="178"/>
      <c r="AO89" s="96"/>
    </row>
    <row r="90" spans="1:41">
      <c r="A90" s="76">
        <v>45</v>
      </c>
      <c r="B90" s="48" t="s">
        <v>392</v>
      </c>
      <c r="C90" s="30" t="s">
        <v>393</v>
      </c>
      <c r="D90" s="211"/>
      <c r="E90" s="30" t="s">
        <v>32</v>
      </c>
      <c r="F90" s="210">
        <v>2</v>
      </c>
      <c r="G90" s="30" t="s">
        <v>216</v>
      </c>
      <c r="H90" s="50">
        <v>43829</v>
      </c>
      <c r="I90" s="50">
        <v>43832</v>
      </c>
      <c r="J90" s="97">
        <f t="shared" si="1"/>
        <v>3</v>
      </c>
      <c r="K90" s="48" t="s">
        <v>339</v>
      </c>
      <c r="L90" s="245"/>
      <c r="M90" s="131">
        <v>19088</v>
      </c>
      <c r="O90" s="17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145"/>
      <c r="AG90" s="263"/>
      <c r="AH90" s="270"/>
      <c r="AI90" s="96"/>
      <c r="AL90" s="96"/>
      <c r="AN90" s="178"/>
      <c r="AO90" s="96"/>
    </row>
    <row r="91" spans="1:41">
      <c r="A91" s="76">
        <v>46</v>
      </c>
      <c r="B91" s="48" t="s">
        <v>394</v>
      </c>
      <c r="C91" s="48" t="s">
        <v>391</v>
      </c>
      <c r="D91" s="211"/>
      <c r="E91" s="48" t="s">
        <v>32</v>
      </c>
      <c r="F91" s="34">
        <v>78</v>
      </c>
      <c r="G91" s="48" t="s">
        <v>216</v>
      </c>
      <c r="H91" s="61">
        <v>43832</v>
      </c>
      <c r="I91" s="61">
        <v>43836</v>
      </c>
      <c r="J91" s="97">
        <f t="shared" si="1"/>
        <v>4</v>
      </c>
      <c r="K91" s="48" t="s">
        <v>342</v>
      </c>
      <c r="L91" s="245"/>
      <c r="M91" s="131">
        <v>20391</v>
      </c>
      <c r="O91" s="17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145"/>
      <c r="AG91" s="263"/>
      <c r="AH91" s="270"/>
      <c r="AI91" s="96"/>
      <c r="AL91" s="96"/>
      <c r="AN91" s="178"/>
      <c r="AO91" s="96"/>
    </row>
    <row r="92" spans="1:41">
      <c r="A92" s="76">
        <v>47</v>
      </c>
      <c r="B92" s="48" t="s">
        <v>395</v>
      </c>
      <c r="C92" s="48" t="s">
        <v>396</v>
      </c>
      <c r="D92" s="211"/>
      <c r="E92" s="48" t="s">
        <v>33</v>
      </c>
      <c r="F92" s="34">
        <v>68</v>
      </c>
      <c r="G92" s="48" t="s">
        <v>216</v>
      </c>
      <c r="H92" s="61">
        <v>43832</v>
      </c>
      <c r="I92" s="61">
        <v>43837</v>
      </c>
      <c r="J92" s="97">
        <f t="shared" si="1"/>
        <v>5</v>
      </c>
      <c r="K92" s="48" t="s">
        <v>344</v>
      </c>
      <c r="L92" s="245"/>
      <c r="M92" s="131">
        <v>35000</v>
      </c>
      <c r="O92" s="17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145"/>
      <c r="AG92" s="263"/>
      <c r="AH92" s="270"/>
      <c r="AI92" s="96"/>
      <c r="AL92" s="96"/>
      <c r="AN92" s="178"/>
      <c r="AO92" s="96"/>
    </row>
    <row r="93" spans="1:41">
      <c r="A93" s="76">
        <v>48</v>
      </c>
      <c r="B93" s="48" t="s">
        <v>397</v>
      </c>
      <c r="C93" s="48" t="s">
        <v>398</v>
      </c>
      <c r="D93" s="207"/>
      <c r="E93" s="48" t="s">
        <v>33</v>
      </c>
      <c r="F93" s="34">
        <v>14</v>
      </c>
      <c r="G93" s="48" t="s">
        <v>216</v>
      </c>
      <c r="H93" s="61">
        <v>43836</v>
      </c>
      <c r="I93" s="61">
        <v>43839</v>
      </c>
      <c r="J93" s="97">
        <f t="shared" si="1"/>
        <v>3</v>
      </c>
      <c r="K93" s="48" t="s">
        <v>347</v>
      </c>
      <c r="L93" s="246"/>
      <c r="M93" s="131">
        <v>15501</v>
      </c>
      <c r="O93" s="17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145"/>
      <c r="AG93" s="263"/>
      <c r="AH93" s="270"/>
      <c r="AI93" s="96"/>
      <c r="AL93" s="96"/>
      <c r="AN93" s="178"/>
      <c r="AO93" s="96"/>
    </row>
    <row r="94" spans="1:41">
      <c r="A94" s="76">
        <v>49</v>
      </c>
      <c r="B94" s="48" t="s">
        <v>399</v>
      </c>
      <c r="C94" s="45"/>
      <c r="D94" s="48" t="s">
        <v>75</v>
      </c>
      <c r="E94" s="48" t="s">
        <v>33</v>
      </c>
      <c r="F94" s="34">
        <v>50</v>
      </c>
      <c r="G94" s="48" t="s">
        <v>216</v>
      </c>
      <c r="H94" s="61">
        <v>43836</v>
      </c>
      <c r="I94" s="61">
        <v>43840</v>
      </c>
      <c r="J94" s="97">
        <f t="shared" si="1"/>
        <v>4</v>
      </c>
      <c r="K94" s="48" t="s">
        <v>319</v>
      </c>
      <c r="L94" s="247"/>
      <c r="M94" s="131">
        <v>22287</v>
      </c>
      <c r="O94" s="173"/>
      <c r="V94" s="263"/>
      <c r="W94" s="263"/>
      <c r="X94" s="262"/>
      <c r="Y94" s="262"/>
      <c r="Z94" s="262"/>
      <c r="AA94" s="262"/>
      <c r="AB94" s="262"/>
      <c r="AC94" s="262"/>
      <c r="AD94" s="262"/>
      <c r="AE94" s="262"/>
      <c r="AF94" s="145"/>
      <c r="AG94" s="262"/>
      <c r="AH94" s="270"/>
      <c r="AI94" s="96"/>
      <c r="AL94" s="96"/>
      <c r="AN94" s="178"/>
      <c r="AO94" s="96"/>
    </row>
    <row r="95" spans="1:41">
      <c r="A95" s="76">
        <v>50</v>
      </c>
      <c r="B95" s="32" t="s">
        <v>400</v>
      </c>
      <c r="C95" s="59" t="s">
        <v>401</v>
      </c>
      <c r="D95" s="211"/>
      <c r="E95" s="32" t="s">
        <v>32</v>
      </c>
      <c r="F95" s="59">
        <v>3</v>
      </c>
      <c r="G95" s="59" t="s">
        <v>216</v>
      </c>
      <c r="H95" s="35">
        <v>43850</v>
      </c>
      <c r="I95" s="35">
        <v>43853</v>
      </c>
      <c r="J95" s="248">
        <f t="shared" si="1"/>
        <v>3</v>
      </c>
      <c r="K95" s="59"/>
      <c r="L95" s="249"/>
      <c r="M95" s="250">
        <v>14841</v>
      </c>
      <c r="O95" s="173"/>
      <c r="V95" s="263"/>
      <c r="W95" s="263"/>
      <c r="X95" s="262"/>
      <c r="Y95" s="262"/>
      <c r="Z95" s="262"/>
      <c r="AA95" s="262"/>
      <c r="AB95" s="262"/>
      <c r="AC95" s="262"/>
      <c r="AD95" s="262"/>
      <c r="AE95" s="262"/>
      <c r="AF95" s="145"/>
      <c r="AG95" s="262"/>
      <c r="AH95" s="270"/>
      <c r="AI95" s="96"/>
      <c r="AL95" s="96"/>
      <c r="AN95" s="178"/>
      <c r="AO95" s="96"/>
    </row>
    <row r="96" spans="1:41">
      <c r="A96" s="76">
        <v>51</v>
      </c>
      <c r="B96" s="59" t="s">
        <v>402</v>
      </c>
      <c r="C96" s="59" t="s">
        <v>366</v>
      </c>
      <c r="D96" s="211"/>
      <c r="E96" s="59" t="s">
        <v>32</v>
      </c>
      <c r="F96" s="212">
        <v>1</v>
      </c>
      <c r="G96" s="32" t="s">
        <v>216</v>
      </c>
      <c r="H96" s="213">
        <v>43853</v>
      </c>
      <c r="I96" s="35">
        <v>43855</v>
      </c>
      <c r="J96" s="248">
        <f t="shared" si="1"/>
        <v>2</v>
      </c>
      <c r="K96" s="205" t="s">
        <v>353</v>
      </c>
      <c r="L96" s="247"/>
      <c r="M96" s="250">
        <v>11707</v>
      </c>
      <c r="O96" s="173"/>
      <c r="V96" s="262"/>
      <c r="W96" s="263"/>
      <c r="X96" s="262"/>
      <c r="Y96" s="262"/>
      <c r="Z96" s="262"/>
      <c r="AA96" s="262"/>
      <c r="AB96" s="262"/>
      <c r="AC96" s="262"/>
      <c r="AD96" s="262"/>
      <c r="AE96" s="262"/>
      <c r="AF96" s="145"/>
      <c r="AG96" s="262"/>
      <c r="AH96" s="270"/>
      <c r="AI96" s="96"/>
      <c r="AL96" s="96"/>
      <c r="AN96" s="178"/>
      <c r="AO96" s="96"/>
    </row>
    <row r="97" spans="1:41">
      <c r="A97" s="76">
        <v>52</v>
      </c>
      <c r="B97" s="59" t="s">
        <v>403</v>
      </c>
      <c r="C97" s="32" t="s">
        <v>154</v>
      </c>
      <c r="D97" s="214"/>
      <c r="E97" s="215" t="s">
        <v>32</v>
      </c>
      <c r="F97" s="216">
        <v>59</v>
      </c>
      <c r="G97" s="32" t="s">
        <v>216</v>
      </c>
      <c r="H97" s="213">
        <v>43854</v>
      </c>
      <c r="I97" s="213">
        <v>43859</v>
      </c>
      <c r="J97" s="248">
        <f t="shared" si="1"/>
        <v>5</v>
      </c>
      <c r="K97" s="205" t="s">
        <v>355</v>
      </c>
      <c r="L97" s="245"/>
      <c r="M97" s="251">
        <v>20885</v>
      </c>
      <c r="O97" s="173"/>
      <c r="V97" s="263"/>
      <c r="W97" s="263"/>
      <c r="X97" s="262"/>
      <c r="Y97" s="262"/>
      <c r="Z97" s="262"/>
      <c r="AA97" s="262"/>
      <c r="AB97" s="262"/>
      <c r="AC97" s="262"/>
      <c r="AD97" s="262"/>
      <c r="AE97" s="262"/>
      <c r="AF97" s="145"/>
      <c r="AG97" s="262"/>
      <c r="AH97" s="270"/>
      <c r="AI97" s="96"/>
      <c r="AL97" s="96"/>
      <c r="AN97" s="178"/>
      <c r="AO97" s="96"/>
    </row>
    <row r="98" spans="1:41">
      <c r="A98" s="76">
        <v>53</v>
      </c>
      <c r="B98" s="59" t="s">
        <v>348</v>
      </c>
      <c r="C98" s="32" t="s">
        <v>346</v>
      </c>
      <c r="D98" s="217"/>
      <c r="E98" s="215" t="s">
        <v>33</v>
      </c>
      <c r="F98" s="216">
        <v>73</v>
      </c>
      <c r="G98" s="32" t="s">
        <v>216</v>
      </c>
      <c r="H98" s="213">
        <v>43847</v>
      </c>
      <c r="I98" s="213">
        <v>43850</v>
      </c>
      <c r="J98" s="248">
        <f t="shared" si="1"/>
        <v>3</v>
      </c>
      <c r="K98" s="205" t="s">
        <v>357</v>
      </c>
      <c r="L98" s="247"/>
      <c r="M98" s="252">
        <v>34061</v>
      </c>
      <c r="O98" s="173"/>
      <c r="V98" s="263"/>
      <c r="W98" s="263"/>
      <c r="X98" s="262"/>
      <c r="Y98" s="262"/>
      <c r="Z98" s="262"/>
      <c r="AA98" s="262"/>
      <c r="AB98" s="262"/>
      <c r="AC98" s="262"/>
      <c r="AD98" s="262"/>
      <c r="AE98" s="262"/>
      <c r="AF98" s="145"/>
      <c r="AG98" s="262"/>
      <c r="AH98" s="270"/>
      <c r="AI98" s="96"/>
      <c r="AL98" s="96"/>
      <c r="AN98" s="178"/>
      <c r="AO98" s="96"/>
    </row>
    <row r="99" spans="1:41">
      <c r="A99" s="76">
        <v>54</v>
      </c>
      <c r="B99" s="59" t="s">
        <v>404</v>
      </c>
      <c r="C99" s="218"/>
      <c r="D99" s="32" t="s">
        <v>405</v>
      </c>
      <c r="E99" s="215" t="s">
        <v>33</v>
      </c>
      <c r="F99" s="219">
        <v>69.8781656399726</v>
      </c>
      <c r="G99" s="59" t="s">
        <v>216</v>
      </c>
      <c r="H99" s="220">
        <v>43838</v>
      </c>
      <c r="I99" s="220">
        <v>43841</v>
      </c>
      <c r="J99" s="248">
        <f t="shared" si="1"/>
        <v>3</v>
      </c>
      <c r="K99" s="205" t="s">
        <v>347</v>
      </c>
      <c r="L99" s="247"/>
      <c r="M99" s="253">
        <v>17490</v>
      </c>
      <c r="O99" s="173"/>
      <c r="V99" s="263"/>
      <c r="W99" s="263"/>
      <c r="X99" s="262"/>
      <c r="Y99" s="262"/>
      <c r="Z99" s="262"/>
      <c r="AA99" s="262"/>
      <c r="AB99" s="262"/>
      <c r="AC99" s="262"/>
      <c r="AD99" s="262"/>
      <c r="AE99" s="262"/>
      <c r="AF99" s="145"/>
      <c r="AG99" s="262"/>
      <c r="AH99" s="270"/>
      <c r="AI99" s="96"/>
      <c r="AL99" s="96"/>
      <c r="AN99" s="178"/>
      <c r="AO99" s="96"/>
    </row>
    <row r="100" ht="15.75" customHeight="1" spans="1:41">
      <c r="A100" s="76">
        <v>55</v>
      </c>
      <c r="B100" s="221" t="s">
        <v>406</v>
      </c>
      <c r="C100" s="32" t="s">
        <v>346</v>
      </c>
      <c r="D100" s="217"/>
      <c r="E100" s="215" t="s">
        <v>33</v>
      </c>
      <c r="F100" s="221">
        <v>3</v>
      </c>
      <c r="G100" s="59" t="s">
        <v>216</v>
      </c>
      <c r="H100" s="213">
        <v>43849</v>
      </c>
      <c r="I100" s="213">
        <v>43851</v>
      </c>
      <c r="J100" s="248">
        <f t="shared" si="1"/>
        <v>2</v>
      </c>
      <c r="K100" s="59" t="s">
        <v>339</v>
      </c>
      <c r="L100" s="247"/>
      <c r="M100" s="254">
        <v>7493</v>
      </c>
      <c r="O100" s="173"/>
      <c r="V100" s="263"/>
      <c r="W100" s="263"/>
      <c r="X100" s="262"/>
      <c r="Y100" s="262"/>
      <c r="Z100" s="262"/>
      <c r="AA100" s="262"/>
      <c r="AB100" s="262"/>
      <c r="AC100" s="262"/>
      <c r="AD100" s="262"/>
      <c r="AE100" s="262"/>
      <c r="AF100" s="145"/>
      <c r="AG100" s="262"/>
      <c r="AH100" s="270"/>
      <c r="AI100" s="96"/>
      <c r="AL100" s="96"/>
      <c r="AN100" s="178"/>
      <c r="AO100" s="96"/>
    </row>
    <row r="101" spans="1:41">
      <c r="A101" s="76">
        <v>56</v>
      </c>
      <c r="B101" s="221" t="s">
        <v>407</v>
      </c>
      <c r="C101" s="221" t="s">
        <v>80</v>
      </c>
      <c r="D101" s="217"/>
      <c r="E101" s="215" t="s">
        <v>33</v>
      </c>
      <c r="F101" s="221">
        <v>33.700205338809</v>
      </c>
      <c r="G101" s="59" t="s">
        <v>216</v>
      </c>
      <c r="H101" s="213">
        <v>43856</v>
      </c>
      <c r="I101" s="213">
        <v>43857</v>
      </c>
      <c r="J101" s="248">
        <f t="shared" si="1"/>
        <v>1</v>
      </c>
      <c r="K101" s="59" t="s">
        <v>342</v>
      </c>
      <c r="L101" s="247"/>
      <c r="M101" s="254">
        <v>6223</v>
      </c>
      <c r="O101" s="173"/>
      <c r="V101" s="263"/>
      <c r="W101" s="263"/>
      <c r="X101" s="262"/>
      <c r="Y101" s="262"/>
      <c r="Z101" s="262"/>
      <c r="AA101" s="262"/>
      <c r="AB101" s="262"/>
      <c r="AC101" s="262"/>
      <c r="AD101" s="262"/>
      <c r="AE101" s="262"/>
      <c r="AF101" s="145"/>
      <c r="AG101" s="262"/>
      <c r="AH101" s="270"/>
      <c r="AI101" s="96"/>
      <c r="AL101" s="96"/>
      <c r="AN101" s="178"/>
      <c r="AO101" s="96"/>
    </row>
    <row r="102" spans="1:41">
      <c r="A102" s="76">
        <v>57</v>
      </c>
      <c r="B102" s="221" t="s">
        <v>408</v>
      </c>
      <c r="C102" s="32" t="s">
        <v>409</v>
      </c>
      <c r="D102" s="222"/>
      <c r="E102" s="215" t="s">
        <v>33</v>
      </c>
      <c r="F102" s="221">
        <v>0</v>
      </c>
      <c r="G102" s="59" t="s">
        <v>216</v>
      </c>
      <c r="H102" s="213">
        <v>43857</v>
      </c>
      <c r="I102" s="213">
        <v>43859</v>
      </c>
      <c r="J102" s="248">
        <f t="shared" si="1"/>
        <v>2</v>
      </c>
      <c r="K102" s="59" t="s">
        <v>344</v>
      </c>
      <c r="L102" s="255"/>
      <c r="M102" s="254">
        <v>7337</v>
      </c>
      <c r="O102" s="173"/>
      <c r="V102" s="263"/>
      <c r="W102" s="263"/>
      <c r="X102" s="262"/>
      <c r="Y102" s="262"/>
      <c r="Z102" s="262"/>
      <c r="AA102" s="262"/>
      <c r="AB102" s="262"/>
      <c r="AC102" s="262"/>
      <c r="AD102" s="262"/>
      <c r="AE102" s="262"/>
      <c r="AF102" s="145"/>
      <c r="AG102" s="262"/>
      <c r="AH102" s="270"/>
      <c r="AI102" s="96"/>
      <c r="AL102" s="96"/>
      <c r="AN102" s="178"/>
      <c r="AO102" s="96"/>
    </row>
    <row r="103" spans="1:41">
      <c r="A103" s="76">
        <v>58</v>
      </c>
      <c r="B103" s="221" t="s">
        <v>410</v>
      </c>
      <c r="C103" s="223" t="s">
        <v>159</v>
      </c>
      <c r="D103" s="217"/>
      <c r="E103" s="215" t="s">
        <v>33</v>
      </c>
      <c r="F103" s="221">
        <v>9</v>
      </c>
      <c r="G103" s="59" t="s">
        <v>216</v>
      </c>
      <c r="H103" s="213">
        <v>43860</v>
      </c>
      <c r="I103" s="213">
        <v>43861</v>
      </c>
      <c r="J103" s="248">
        <f t="shared" si="1"/>
        <v>1</v>
      </c>
      <c r="K103" s="59" t="s">
        <v>347</v>
      </c>
      <c r="L103" s="255"/>
      <c r="M103" s="254">
        <v>2643</v>
      </c>
      <c r="O103" s="173"/>
      <c r="V103" s="263"/>
      <c r="W103" s="263"/>
      <c r="X103" s="262"/>
      <c r="Y103" s="262"/>
      <c r="Z103" s="262"/>
      <c r="AA103" s="262"/>
      <c r="AB103" s="262"/>
      <c r="AC103" s="262"/>
      <c r="AD103" s="262"/>
      <c r="AE103" s="262"/>
      <c r="AF103" s="145"/>
      <c r="AG103" s="262"/>
      <c r="AH103" s="270"/>
      <c r="AI103" s="96"/>
      <c r="AL103" s="96"/>
      <c r="AN103" s="178"/>
      <c r="AO103" s="96"/>
    </row>
    <row r="104" spans="1:41">
      <c r="A104" s="76">
        <v>59</v>
      </c>
      <c r="B104" s="224" t="s">
        <v>411</v>
      </c>
      <c r="C104" s="224" t="s">
        <v>262</v>
      </c>
      <c r="D104" s="217"/>
      <c r="E104" s="224" t="s">
        <v>32</v>
      </c>
      <c r="F104" s="225">
        <v>89</v>
      </c>
      <c r="G104" s="59" t="s">
        <v>216</v>
      </c>
      <c r="H104" s="226">
        <v>43830</v>
      </c>
      <c r="I104" s="226">
        <v>43833</v>
      </c>
      <c r="J104" s="248">
        <f t="shared" si="1"/>
        <v>3</v>
      </c>
      <c r="K104" s="59" t="s">
        <v>319</v>
      </c>
      <c r="L104" s="255"/>
      <c r="M104" s="256">
        <v>15658</v>
      </c>
      <c r="O104" s="173"/>
      <c r="V104" s="262"/>
      <c r="W104" s="264"/>
      <c r="X104" s="262"/>
      <c r="Y104" s="262"/>
      <c r="Z104" s="262"/>
      <c r="AA104" s="262"/>
      <c r="AB104" s="262"/>
      <c r="AC104" s="262"/>
      <c r="AD104" s="262"/>
      <c r="AE104" s="262"/>
      <c r="AF104" s="145"/>
      <c r="AG104" s="262"/>
      <c r="AH104" s="270"/>
      <c r="AI104" s="96"/>
      <c r="AL104" s="96"/>
      <c r="AN104" s="178"/>
      <c r="AO104" s="96"/>
    </row>
    <row r="105" spans="1:41">
      <c r="A105" s="76">
        <v>60</v>
      </c>
      <c r="B105" s="59" t="s">
        <v>412</v>
      </c>
      <c r="C105" s="59" t="s">
        <v>366</v>
      </c>
      <c r="D105" s="217"/>
      <c r="E105" s="215" t="s">
        <v>33</v>
      </c>
      <c r="F105" s="212">
        <v>3</v>
      </c>
      <c r="G105" s="59" t="s">
        <v>216</v>
      </c>
      <c r="H105" s="35">
        <v>43846</v>
      </c>
      <c r="I105" s="35">
        <v>43848</v>
      </c>
      <c r="J105" s="248">
        <f t="shared" si="1"/>
        <v>2</v>
      </c>
      <c r="K105" s="59"/>
      <c r="L105" s="247"/>
      <c r="M105" s="250">
        <v>15373</v>
      </c>
      <c r="O105" s="173"/>
      <c r="V105" s="262"/>
      <c r="W105" s="264"/>
      <c r="X105" s="262"/>
      <c r="Y105" s="262"/>
      <c r="Z105" s="262"/>
      <c r="AA105" s="262"/>
      <c r="AB105" s="262"/>
      <c r="AC105" s="262"/>
      <c r="AD105" s="262"/>
      <c r="AE105" s="262"/>
      <c r="AF105" s="145"/>
      <c r="AG105" s="262"/>
      <c r="AH105" s="270"/>
      <c r="AI105" s="96"/>
      <c r="AL105" s="96"/>
      <c r="AN105" s="178"/>
      <c r="AO105" s="96"/>
    </row>
    <row r="106" spans="1:41">
      <c r="A106" s="76">
        <v>61</v>
      </c>
      <c r="B106" s="59" t="s">
        <v>413</v>
      </c>
      <c r="C106" s="218"/>
      <c r="D106" s="32" t="s">
        <v>228</v>
      </c>
      <c r="E106" s="59" t="s">
        <v>33</v>
      </c>
      <c r="F106" s="219">
        <v>34</v>
      </c>
      <c r="G106" s="59" t="s">
        <v>216</v>
      </c>
      <c r="H106" s="35">
        <v>43834</v>
      </c>
      <c r="I106" s="35">
        <v>43835</v>
      </c>
      <c r="J106" s="248">
        <f t="shared" si="1"/>
        <v>1</v>
      </c>
      <c r="K106" s="205" t="s">
        <v>353</v>
      </c>
      <c r="L106" s="247"/>
      <c r="M106" s="250">
        <v>3278</v>
      </c>
      <c r="O106" s="173"/>
      <c r="V106" s="262"/>
      <c r="W106" s="265"/>
      <c r="X106" s="262"/>
      <c r="Y106" s="262"/>
      <c r="Z106" s="262"/>
      <c r="AA106" s="262"/>
      <c r="AB106" s="262"/>
      <c r="AC106" s="262"/>
      <c r="AD106" s="262"/>
      <c r="AE106" s="262"/>
      <c r="AF106" s="269"/>
      <c r="AG106" s="262"/>
      <c r="AH106" s="269"/>
      <c r="AI106" s="96"/>
      <c r="AL106" s="96"/>
      <c r="AN106" s="178"/>
      <c r="AO106" s="96"/>
    </row>
    <row r="107" ht="18.75" customHeight="1" spans="1:41">
      <c r="A107" s="76">
        <v>62</v>
      </c>
      <c r="B107" s="59" t="s">
        <v>414</v>
      </c>
      <c r="C107" s="32" t="s">
        <v>296</v>
      </c>
      <c r="D107" s="217"/>
      <c r="E107" s="59" t="s">
        <v>33</v>
      </c>
      <c r="F107" s="219">
        <v>68</v>
      </c>
      <c r="G107" s="59" t="s">
        <v>216</v>
      </c>
      <c r="H107" s="35">
        <v>43836</v>
      </c>
      <c r="I107" s="35">
        <v>43839</v>
      </c>
      <c r="J107" s="248">
        <f t="shared" si="1"/>
        <v>3</v>
      </c>
      <c r="K107" s="205" t="s">
        <v>355</v>
      </c>
      <c r="L107" s="247"/>
      <c r="M107" s="250">
        <v>9559</v>
      </c>
      <c r="O107" s="173"/>
      <c r="V107" s="262"/>
      <c r="W107" s="264"/>
      <c r="X107" s="262"/>
      <c r="Y107" s="262"/>
      <c r="Z107" s="262"/>
      <c r="AA107" s="262"/>
      <c r="AB107" s="262"/>
      <c r="AC107" s="262"/>
      <c r="AD107" s="262"/>
      <c r="AE107" s="262"/>
      <c r="AF107" s="145"/>
      <c r="AG107" s="262"/>
      <c r="AH107" s="270"/>
      <c r="AI107" s="96"/>
      <c r="AL107" s="96"/>
      <c r="AM107" s="96"/>
      <c r="AN107" s="178"/>
      <c r="AO107" s="96"/>
    </row>
    <row r="108" spans="1:41">
      <c r="A108" s="76">
        <v>63</v>
      </c>
      <c r="B108" s="59" t="s">
        <v>415</v>
      </c>
      <c r="C108" s="32" t="s">
        <v>416</v>
      </c>
      <c r="D108" s="217"/>
      <c r="E108" s="59" t="s">
        <v>33</v>
      </c>
      <c r="F108" s="219">
        <v>25</v>
      </c>
      <c r="G108" s="59" t="s">
        <v>216</v>
      </c>
      <c r="H108" s="35">
        <v>43837</v>
      </c>
      <c r="I108" s="35">
        <v>43839</v>
      </c>
      <c r="J108" s="248">
        <f t="shared" si="1"/>
        <v>2</v>
      </c>
      <c r="K108" s="205" t="s">
        <v>357</v>
      </c>
      <c r="L108" s="255"/>
      <c r="M108" s="250">
        <v>5797</v>
      </c>
      <c r="O108" s="173"/>
      <c r="V108" s="263"/>
      <c r="W108" s="263"/>
      <c r="X108" s="262"/>
      <c r="Y108" s="262"/>
      <c r="Z108" s="262"/>
      <c r="AA108" s="262"/>
      <c r="AB108" s="262"/>
      <c r="AC108" s="262"/>
      <c r="AD108" s="262"/>
      <c r="AE108" s="262"/>
      <c r="AF108" s="145"/>
      <c r="AG108" s="262"/>
      <c r="AH108" s="270"/>
      <c r="AI108" s="96"/>
      <c r="AL108" s="96"/>
      <c r="AM108" s="96"/>
      <c r="AN108" s="178"/>
      <c r="AO108" s="96"/>
    </row>
    <row r="109" ht="18" customHeight="1" spans="1:41">
      <c r="A109" s="76">
        <v>64</v>
      </c>
      <c r="B109" s="59" t="s">
        <v>417</v>
      </c>
      <c r="C109" s="59" t="s">
        <v>159</v>
      </c>
      <c r="D109" s="217"/>
      <c r="E109" s="59" t="s">
        <v>33</v>
      </c>
      <c r="F109" s="219">
        <v>45</v>
      </c>
      <c r="G109" s="59" t="s">
        <v>216</v>
      </c>
      <c r="H109" s="35">
        <v>43838</v>
      </c>
      <c r="I109" s="35">
        <v>43840</v>
      </c>
      <c r="J109" s="248">
        <f t="shared" si="1"/>
        <v>2</v>
      </c>
      <c r="K109" s="205" t="s">
        <v>347</v>
      </c>
      <c r="L109" s="255"/>
      <c r="M109" s="250">
        <v>7300</v>
      </c>
      <c r="O109" s="173"/>
      <c r="P109" s="238"/>
      <c r="V109" s="263"/>
      <c r="W109" s="263"/>
      <c r="X109" s="262"/>
      <c r="Y109" s="262"/>
      <c r="Z109" s="262"/>
      <c r="AA109" s="262"/>
      <c r="AB109" s="262"/>
      <c r="AC109" s="262"/>
      <c r="AD109" s="262"/>
      <c r="AE109" s="262"/>
      <c r="AF109" s="145"/>
      <c r="AG109" s="262"/>
      <c r="AH109" s="270"/>
      <c r="AI109" s="96"/>
      <c r="AL109" s="96"/>
      <c r="AM109" s="96"/>
      <c r="AN109" s="178"/>
      <c r="AO109" s="96"/>
    </row>
    <row r="110" ht="16.5" customHeight="1" spans="1:41">
      <c r="A110" s="76">
        <v>65</v>
      </c>
      <c r="B110" s="59" t="s">
        <v>418</v>
      </c>
      <c r="C110" s="59" t="s">
        <v>153</v>
      </c>
      <c r="D110" s="217"/>
      <c r="E110" s="59" t="s">
        <v>32</v>
      </c>
      <c r="F110" s="219">
        <v>27</v>
      </c>
      <c r="G110" s="59" t="s">
        <v>216</v>
      </c>
      <c r="H110" s="35">
        <v>43839</v>
      </c>
      <c r="I110" s="35">
        <v>43841</v>
      </c>
      <c r="J110" s="248">
        <f t="shared" ref="J110:J133" si="2">I110-H110</f>
        <v>2</v>
      </c>
      <c r="K110" s="228"/>
      <c r="L110" s="247"/>
      <c r="M110" s="250">
        <v>5936</v>
      </c>
      <c r="O110" s="173"/>
      <c r="P110" s="238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145"/>
      <c r="AG110" s="262"/>
      <c r="AH110" s="270"/>
      <c r="AI110" s="238"/>
      <c r="AL110" s="96"/>
      <c r="AM110" s="96"/>
      <c r="AN110" s="178"/>
      <c r="AO110" s="96"/>
    </row>
    <row r="111" ht="19.5" customHeight="1" spans="1:41">
      <c r="A111" s="76">
        <v>66</v>
      </c>
      <c r="B111" s="59" t="s">
        <v>419</v>
      </c>
      <c r="C111" s="32" t="s">
        <v>296</v>
      </c>
      <c r="D111" s="217"/>
      <c r="E111" s="59" t="s">
        <v>33</v>
      </c>
      <c r="F111" s="219">
        <v>54</v>
      </c>
      <c r="G111" s="59" t="s">
        <v>216</v>
      </c>
      <c r="H111" s="35">
        <v>43840</v>
      </c>
      <c r="I111" s="35">
        <v>43841</v>
      </c>
      <c r="J111" s="248">
        <f t="shared" si="2"/>
        <v>1</v>
      </c>
      <c r="K111" s="32"/>
      <c r="L111" s="247"/>
      <c r="M111" s="250">
        <v>3993</v>
      </c>
      <c r="O111" s="173"/>
      <c r="P111" s="238"/>
      <c r="V111" s="262"/>
      <c r="W111" s="264"/>
      <c r="X111" s="262"/>
      <c r="Y111" s="262"/>
      <c r="Z111" s="262"/>
      <c r="AA111" s="262"/>
      <c r="AB111" s="262"/>
      <c r="AC111" s="262"/>
      <c r="AD111" s="262"/>
      <c r="AE111" s="262"/>
      <c r="AF111" s="145"/>
      <c r="AG111" s="262"/>
      <c r="AH111" s="270"/>
      <c r="AI111" s="96"/>
      <c r="AL111" s="96"/>
      <c r="AM111" s="96"/>
      <c r="AN111" s="178"/>
      <c r="AO111" s="96"/>
    </row>
    <row r="112" spans="1:41">
      <c r="A112" s="76">
        <v>67</v>
      </c>
      <c r="B112" s="59" t="s">
        <v>420</v>
      </c>
      <c r="C112" s="218"/>
      <c r="D112" s="32" t="s">
        <v>405</v>
      </c>
      <c r="E112" s="59" t="s">
        <v>33</v>
      </c>
      <c r="F112" s="219">
        <v>33</v>
      </c>
      <c r="G112" s="59" t="s">
        <v>216</v>
      </c>
      <c r="H112" s="35">
        <v>43846</v>
      </c>
      <c r="I112" s="35">
        <v>43847</v>
      </c>
      <c r="J112" s="248">
        <f t="shared" si="2"/>
        <v>1</v>
      </c>
      <c r="K112" s="32"/>
      <c r="L112" s="247"/>
      <c r="M112" s="250">
        <v>3609</v>
      </c>
      <c r="O112" s="173"/>
      <c r="V112" s="262"/>
      <c r="W112" s="264"/>
      <c r="X112" s="262"/>
      <c r="Y112" s="262"/>
      <c r="Z112" s="262"/>
      <c r="AA112" s="262"/>
      <c r="AB112" s="262"/>
      <c r="AC112" s="262"/>
      <c r="AD112" s="262"/>
      <c r="AE112" s="262"/>
      <c r="AF112" s="145"/>
      <c r="AG112" s="262"/>
      <c r="AH112" s="270"/>
      <c r="AI112" s="96"/>
      <c r="AL112" s="96"/>
      <c r="AM112" s="96"/>
      <c r="AN112" s="178"/>
      <c r="AO112" s="96"/>
    </row>
    <row r="113" spans="1:41">
      <c r="A113" s="76">
        <v>68</v>
      </c>
      <c r="B113" s="32" t="s">
        <v>421</v>
      </c>
      <c r="C113" s="59" t="s">
        <v>366</v>
      </c>
      <c r="D113" s="217"/>
      <c r="E113" s="32" t="s">
        <v>32</v>
      </c>
      <c r="F113" s="59">
        <v>67</v>
      </c>
      <c r="G113" s="59" t="s">
        <v>216</v>
      </c>
      <c r="H113" s="35">
        <v>43847</v>
      </c>
      <c r="I113" s="35">
        <v>43849</v>
      </c>
      <c r="J113" s="248">
        <f t="shared" si="2"/>
        <v>2</v>
      </c>
      <c r="K113" s="59" t="s">
        <v>319</v>
      </c>
      <c r="L113" s="247"/>
      <c r="M113" s="250">
        <v>6542</v>
      </c>
      <c r="O113" s="173"/>
      <c r="V113" s="262"/>
      <c r="W113" s="264"/>
      <c r="X113" s="262"/>
      <c r="Y113" s="262"/>
      <c r="Z113" s="262"/>
      <c r="AA113" s="262"/>
      <c r="AB113" s="262"/>
      <c r="AC113" s="262"/>
      <c r="AD113" s="262"/>
      <c r="AE113" s="262"/>
      <c r="AF113" s="145"/>
      <c r="AG113" s="262"/>
      <c r="AH113" s="270"/>
      <c r="AI113" s="96"/>
      <c r="AL113" s="96"/>
      <c r="AM113" s="96"/>
      <c r="AN113" s="178"/>
      <c r="AO113" s="96"/>
    </row>
    <row r="114" spans="1:41">
      <c r="A114" s="76">
        <v>69</v>
      </c>
      <c r="B114" s="32" t="s">
        <v>422</v>
      </c>
      <c r="C114" s="218"/>
      <c r="D114" s="59" t="s">
        <v>152</v>
      </c>
      <c r="E114" s="32" t="s">
        <v>32</v>
      </c>
      <c r="F114" s="59">
        <v>3</v>
      </c>
      <c r="G114" s="59" t="s">
        <v>216</v>
      </c>
      <c r="H114" s="35">
        <v>43847</v>
      </c>
      <c r="I114" s="35">
        <v>43848</v>
      </c>
      <c r="J114" s="248">
        <f t="shared" si="2"/>
        <v>1</v>
      </c>
      <c r="K114" s="136" t="s">
        <v>253</v>
      </c>
      <c r="L114" s="247"/>
      <c r="M114" s="250">
        <v>3627</v>
      </c>
      <c r="O114" s="173"/>
      <c r="V114" s="262"/>
      <c r="W114" s="264"/>
      <c r="X114" s="262"/>
      <c r="Y114" s="262"/>
      <c r="Z114" s="262"/>
      <c r="AA114" s="262"/>
      <c r="AB114" s="262"/>
      <c r="AC114" s="262"/>
      <c r="AD114" s="262"/>
      <c r="AE114" s="262"/>
      <c r="AF114" s="145"/>
      <c r="AG114" s="262"/>
      <c r="AH114" s="270"/>
      <c r="AI114" s="96"/>
      <c r="AL114" s="96"/>
      <c r="AM114" s="96"/>
      <c r="AN114" s="178"/>
      <c r="AO114" s="96"/>
    </row>
    <row r="115" spans="1:41">
      <c r="A115" s="76">
        <v>70</v>
      </c>
      <c r="B115" s="32" t="s">
        <v>423</v>
      </c>
      <c r="C115" s="59" t="s">
        <v>153</v>
      </c>
      <c r="D115" s="217"/>
      <c r="E115" s="32" t="s">
        <v>32</v>
      </c>
      <c r="F115" s="59">
        <v>74</v>
      </c>
      <c r="G115" s="59" t="s">
        <v>216</v>
      </c>
      <c r="H115" s="35">
        <v>43850</v>
      </c>
      <c r="I115" s="35">
        <v>43852</v>
      </c>
      <c r="J115" s="248">
        <f t="shared" si="2"/>
        <v>2</v>
      </c>
      <c r="K115" s="205" t="s">
        <v>370</v>
      </c>
      <c r="L115" s="247"/>
      <c r="M115" s="250">
        <v>6390</v>
      </c>
      <c r="O115" s="173"/>
      <c r="V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L115" s="96"/>
      <c r="AM115" s="96"/>
      <c r="AN115" s="178"/>
      <c r="AO115" s="96"/>
    </row>
    <row r="116" spans="1:41">
      <c r="A116" s="76">
        <v>71</v>
      </c>
      <c r="B116" s="32" t="s">
        <v>424</v>
      </c>
      <c r="C116" s="59" t="s">
        <v>366</v>
      </c>
      <c r="D116" s="217"/>
      <c r="E116" s="32" t="s">
        <v>33</v>
      </c>
      <c r="F116" s="59">
        <v>2</v>
      </c>
      <c r="G116" s="59" t="s">
        <v>216</v>
      </c>
      <c r="H116" s="35">
        <v>43850</v>
      </c>
      <c r="I116" s="35">
        <v>43852</v>
      </c>
      <c r="J116" s="248">
        <f t="shared" si="2"/>
        <v>2</v>
      </c>
      <c r="K116" s="205" t="s">
        <v>347</v>
      </c>
      <c r="L116" s="247"/>
      <c r="M116" s="250">
        <v>5267</v>
      </c>
      <c r="O116" s="173"/>
      <c r="V116" s="263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L116" s="96"/>
      <c r="AM116" s="96"/>
      <c r="AN116" s="178"/>
      <c r="AO116" s="96"/>
    </row>
    <row r="117" spans="1:41">
      <c r="A117" s="76">
        <v>72</v>
      </c>
      <c r="B117" s="32" t="s">
        <v>425</v>
      </c>
      <c r="C117" s="59" t="s">
        <v>426</v>
      </c>
      <c r="D117" s="217"/>
      <c r="E117" s="32" t="s">
        <v>32</v>
      </c>
      <c r="F117" s="59">
        <v>39</v>
      </c>
      <c r="G117" s="59" t="s">
        <v>216</v>
      </c>
      <c r="H117" s="35">
        <v>43851</v>
      </c>
      <c r="I117" s="35">
        <v>43853</v>
      </c>
      <c r="J117" s="248">
        <f t="shared" si="2"/>
        <v>2</v>
      </c>
      <c r="K117" s="242" t="s">
        <v>353</v>
      </c>
      <c r="L117" s="255"/>
      <c r="M117" s="250">
        <v>8446</v>
      </c>
      <c r="O117" s="173"/>
      <c r="V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L117" s="96"/>
      <c r="AM117" s="96"/>
      <c r="AN117" s="178"/>
      <c r="AO117" s="96"/>
    </row>
    <row r="118" spans="1:41">
      <c r="A118" s="76">
        <v>73</v>
      </c>
      <c r="B118" s="59" t="s">
        <v>427</v>
      </c>
      <c r="C118" s="218"/>
      <c r="D118" s="59" t="s">
        <v>228</v>
      </c>
      <c r="E118" s="33" t="s">
        <v>33</v>
      </c>
      <c r="F118" s="227">
        <v>12</v>
      </c>
      <c r="G118" s="228" t="s">
        <v>222</v>
      </c>
      <c r="H118" s="229">
        <v>43837</v>
      </c>
      <c r="I118" s="229">
        <v>43840</v>
      </c>
      <c r="J118" s="248">
        <f t="shared" si="2"/>
        <v>3</v>
      </c>
      <c r="K118" s="242"/>
      <c r="L118" s="255"/>
      <c r="M118" s="257">
        <v>6882</v>
      </c>
      <c r="O118" s="173"/>
      <c r="V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L118" s="96"/>
      <c r="AM118" s="96"/>
      <c r="AN118" s="178"/>
      <c r="AO118" s="96"/>
    </row>
    <row r="119" spans="1:39">
      <c r="A119" s="76">
        <v>74</v>
      </c>
      <c r="B119" s="59" t="s">
        <v>428</v>
      </c>
      <c r="C119" s="218"/>
      <c r="D119" s="59" t="s">
        <v>228</v>
      </c>
      <c r="E119" s="59" t="s">
        <v>33</v>
      </c>
      <c r="F119" s="227">
        <v>77</v>
      </c>
      <c r="G119" s="228" t="s">
        <v>222</v>
      </c>
      <c r="H119" s="35">
        <v>43830</v>
      </c>
      <c r="I119" s="35">
        <v>43836</v>
      </c>
      <c r="J119" s="248">
        <f t="shared" si="2"/>
        <v>6</v>
      </c>
      <c r="K119" s="59" t="s">
        <v>315</v>
      </c>
      <c r="L119" s="255"/>
      <c r="M119" s="250">
        <v>5934</v>
      </c>
      <c r="N119" s="258"/>
      <c r="V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L119" s="96"/>
      <c r="AM119" s="96"/>
    </row>
    <row r="120" spans="1:39">
      <c r="A120" s="76">
        <v>75</v>
      </c>
      <c r="B120" s="59" t="s">
        <v>429</v>
      </c>
      <c r="C120" s="218"/>
      <c r="D120" s="59" t="s">
        <v>430</v>
      </c>
      <c r="E120" s="32" t="s">
        <v>33</v>
      </c>
      <c r="F120" s="230">
        <v>42</v>
      </c>
      <c r="G120" s="32" t="s">
        <v>336</v>
      </c>
      <c r="H120" s="229">
        <v>43857</v>
      </c>
      <c r="I120" s="229">
        <v>43860</v>
      </c>
      <c r="J120" s="248">
        <f t="shared" si="2"/>
        <v>3</v>
      </c>
      <c r="K120" s="59" t="s">
        <v>220</v>
      </c>
      <c r="L120" s="245"/>
      <c r="M120" s="250">
        <v>33200</v>
      </c>
      <c r="V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L120" s="96"/>
      <c r="AM120" s="96"/>
    </row>
    <row r="121" spans="1:39">
      <c r="A121" s="76">
        <v>76</v>
      </c>
      <c r="B121" s="59" t="s">
        <v>431</v>
      </c>
      <c r="C121" s="218"/>
      <c r="D121" s="59" t="s">
        <v>432</v>
      </c>
      <c r="E121" s="59" t="s">
        <v>32</v>
      </c>
      <c r="F121" s="219">
        <v>35</v>
      </c>
      <c r="G121" s="59" t="s">
        <v>216</v>
      </c>
      <c r="H121" s="231">
        <v>43830</v>
      </c>
      <c r="I121" s="229">
        <v>43832</v>
      </c>
      <c r="J121" s="248">
        <f t="shared" si="2"/>
        <v>2</v>
      </c>
      <c r="K121" s="59" t="s">
        <v>220</v>
      </c>
      <c r="L121" s="245"/>
      <c r="M121" s="254">
        <v>8830</v>
      </c>
      <c r="V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L121" s="96"/>
      <c r="AM121" s="96"/>
    </row>
    <row r="122" spans="1:39">
      <c r="A122" s="76">
        <v>77</v>
      </c>
      <c r="B122" s="59" t="s">
        <v>433</v>
      </c>
      <c r="C122" s="218"/>
      <c r="D122" s="32" t="s">
        <v>434</v>
      </c>
      <c r="E122" s="59" t="s">
        <v>32</v>
      </c>
      <c r="F122" s="219">
        <v>40</v>
      </c>
      <c r="G122" s="59" t="s">
        <v>216</v>
      </c>
      <c r="H122" s="229">
        <v>43849</v>
      </c>
      <c r="I122" s="229">
        <v>43852</v>
      </c>
      <c r="J122" s="248">
        <f t="shared" si="2"/>
        <v>3</v>
      </c>
      <c r="K122" s="59" t="s">
        <v>324</v>
      </c>
      <c r="L122" s="245"/>
      <c r="M122" s="259">
        <v>23860</v>
      </c>
      <c r="V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L122" s="96"/>
      <c r="AM122" s="96"/>
    </row>
    <row r="123" ht="18.75" customHeight="1" spans="1:39">
      <c r="A123" s="76">
        <v>78</v>
      </c>
      <c r="B123" s="59" t="s">
        <v>435</v>
      </c>
      <c r="C123" s="32" t="s">
        <v>366</v>
      </c>
      <c r="D123" s="217"/>
      <c r="E123" s="59" t="s">
        <v>33</v>
      </c>
      <c r="F123" s="219">
        <v>75</v>
      </c>
      <c r="G123" s="59" t="s">
        <v>216</v>
      </c>
      <c r="H123" s="229">
        <v>43848</v>
      </c>
      <c r="I123" s="229">
        <v>43853</v>
      </c>
      <c r="J123" s="248">
        <f t="shared" si="2"/>
        <v>5</v>
      </c>
      <c r="K123" s="59" t="s">
        <v>383</v>
      </c>
      <c r="L123" s="245"/>
      <c r="M123" s="259">
        <v>20000</v>
      </c>
      <c r="V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G123" s="263"/>
      <c r="AH123" s="263"/>
      <c r="AL123" s="96"/>
      <c r="AM123" s="96"/>
    </row>
    <row r="124" spans="1:39">
      <c r="A124" s="76">
        <v>79</v>
      </c>
      <c r="B124" s="59" t="s">
        <v>436</v>
      </c>
      <c r="C124" s="32" t="s">
        <v>154</v>
      </c>
      <c r="D124" s="217"/>
      <c r="E124" s="59" t="s">
        <v>32</v>
      </c>
      <c r="F124" s="219">
        <v>68</v>
      </c>
      <c r="G124" s="32" t="s">
        <v>216</v>
      </c>
      <c r="H124" s="35">
        <v>43854</v>
      </c>
      <c r="I124" s="35">
        <v>43859</v>
      </c>
      <c r="J124" s="248">
        <f t="shared" si="2"/>
        <v>5</v>
      </c>
      <c r="K124" s="59" t="s">
        <v>383</v>
      </c>
      <c r="L124" s="245"/>
      <c r="M124" s="250">
        <v>40000</v>
      </c>
      <c r="V124" s="263"/>
      <c r="X124" s="263"/>
      <c r="Y124" s="263"/>
      <c r="Z124" s="263"/>
      <c r="AA124" s="263"/>
      <c r="AB124" s="263"/>
      <c r="AC124" s="263"/>
      <c r="AD124" s="263"/>
      <c r="AE124" s="263"/>
      <c r="AF124" s="263"/>
      <c r="AG124" s="263"/>
      <c r="AH124" s="263"/>
      <c r="AL124" s="96"/>
      <c r="AM124" s="96"/>
    </row>
    <row r="125" spans="1:34">
      <c r="A125" s="76">
        <v>80</v>
      </c>
      <c r="B125" s="59" t="s">
        <v>437</v>
      </c>
      <c r="C125" s="32" t="s">
        <v>262</v>
      </c>
      <c r="D125" s="217"/>
      <c r="E125" s="59" t="s">
        <v>33</v>
      </c>
      <c r="F125" s="219">
        <v>63</v>
      </c>
      <c r="G125" s="32" t="s">
        <v>216</v>
      </c>
      <c r="H125" s="35">
        <v>43854</v>
      </c>
      <c r="I125" s="35">
        <v>43860</v>
      </c>
      <c r="J125" s="248">
        <f t="shared" si="2"/>
        <v>6</v>
      </c>
      <c r="K125" s="260"/>
      <c r="L125" s="245"/>
      <c r="M125" s="250">
        <v>40000</v>
      </c>
      <c r="V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</row>
    <row r="126" ht="15.75" customHeight="1" spans="1:34">
      <c r="A126" s="76">
        <v>81</v>
      </c>
      <c r="B126" s="59" t="s">
        <v>438</v>
      </c>
      <c r="C126" s="32" t="s">
        <v>439</v>
      </c>
      <c r="D126" s="217"/>
      <c r="E126" s="59" t="s">
        <v>33</v>
      </c>
      <c r="F126" s="219">
        <v>60</v>
      </c>
      <c r="G126" s="32" t="s">
        <v>216</v>
      </c>
      <c r="H126" s="35">
        <v>43843</v>
      </c>
      <c r="I126" s="35">
        <v>43855</v>
      </c>
      <c r="J126" s="248">
        <f t="shared" si="2"/>
        <v>12</v>
      </c>
      <c r="K126" s="260"/>
      <c r="L126" s="245"/>
      <c r="M126" s="250">
        <v>24310</v>
      </c>
      <c r="V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</row>
    <row r="127" spans="1:34">
      <c r="A127" s="76">
        <v>82</v>
      </c>
      <c r="B127" s="59" t="s">
        <v>440</v>
      </c>
      <c r="C127" s="232" t="s">
        <v>441</v>
      </c>
      <c r="D127" s="217"/>
      <c r="E127" s="59" t="s">
        <v>32</v>
      </c>
      <c r="F127" s="219">
        <v>74</v>
      </c>
      <c r="G127" s="59" t="s">
        <v>216</v>
      </c>
      <c r="H127" s="229">
        <v>43839</v>
      </c>
      <c r="I127" s="229">
        <v>43840</v>
      </c>
      <c r="J127" s="248">
        <f t="shared" si="2"/>
        <v>1</v>
      </c>
      <c r="K127" s="260"/>
      <c r="L127" s="245"/>
      <c r="M127" s="253">
        <v>8650</v>
      </c>
      <c r="V127" s="263"/>
      <c r="X127" s="263"/>
      <c r="Y127" s="263"/>
      <c r="Z127" s="263"/>
      <c r="AA127" s="263"/>
      <c r="AB127" s="263"/>
      <c r="AC127" s="263"/>
      <c r="AD127" s="263"/>
      <c r="AE127" s="263"/>
      <c r="AF127" s="263"/>
      <c r="AG127" s="263"/>
      <c r="AH127" s="263"/>
    </row>
    <row r="128" spans="1:34">
      <c r="A128" s="76">
        <v>83</v>
      </c>
      <c r="B128" s="59" t="s">
        <v>442</v>
      </c>
      <c r="C128" s="59" t="s">
        <v>401</v>
      </c>
      <c r="D128" s="217"/>
      <c r="E128" s="59" t="s">
        <v>33</v>
      </c>
      <c r="F128" s="219">
        <v>59</v>
      </c>
      <c r="G128" s="59" t="s">
        <v>216</v>
      </c>
      <c r="H128" s="35">
        <v>43845</v>
      </c>
      <c r="I128" s="35">
        <v>43846</v>
      </c>
      <c r="J128" s="248">
        <f t="shared" si="2"/>
        <v>1</v>
      </c>
      <c r="K128" s="260"/>
      <c r="L128" s="255"/>
      <c r="M128" s="250">
        <v>9950</v>
      </c>
      <c r="V128" s="263"/>
      <c r="X128" s="263"/>
      <c r="Y128" s="263"/>
      <c r="Z128" s="263"/>
      <c r="AA128" s="263"/>
      <c r="AB128" s="263"/>
      <c r="AC128" s="263"/>
      <c r="AD128" s="263"/>
      <c r="AE128" s="263"/>
      <c r="AF128" s="263"/>
      <c r="AG128" s="263"/>
      <c r="AH128" s="263"/>
    </row>
    <row r="129" spans="1:42">
      <c r="A129" s="76">
        <v>84</v>
      </c>
      <c r="B129" s="59" t="s">
        <v>435</v>
      </c>
      <c r="C129" s="32" t="s">
        <v>262</v>
      </c>
      <c r="D129" s="217"/>
      <c r="E129" s="59" t="s">
        <v>33</v>
      </c>
      <c r="F129" s="219">
        <v>75</v>
      </c>
      <c r="G129" s="59" t="s">
        <v>216</v>
      </c>
      <c r="H129" s="229">
        <v>43845</v>
      </c>
      <c r="I129" s="229">
        <v>43848</v>
      </c>
      <c r="J129" s="248">
        <f t="shared" si="2"/>
        <v>3</v>
      </c>
      <c r="K129" s="260"/>
      <c r="L129" s="255"/>
      <c r="M129" s="259">
        <v>19244</v>
      </c>
      <c r="V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L129" s="112"/>
      <c r="AM129" s="112"/>
      <c r="AN129" s="112"/>
      <c r="AO129" s="112"/>
      <c r="AP129" s="112"/>
    </row>
    <row r="130" spans="1:43">
      <c r="A130" s="76">
        <v>85</v>
      </c>
      <c r="B130" s="59" t="s">
        <v>443</v>
      </c>
      <c r="C130" s="59" t="s">
        <v>366</v>
      </c>
      <c r="D130" s="217"/>
      <c r="E130" s="59" t="s">
        <v>33</v>
      </c>
      <c r="F130" s="59">
        <v>47</v>
      </c>
      <c r="G130" s="59" t="s">
        <v>216</v>
      </c>
      <c r="H130" s="229">
        <v>43858</v>
      </c>
      <c r="I130" s="229">
        <v>43860</v>
      </c>
      <c r="J130" s="248">
        <f t="shared" si="2"/>
        <v>2</v>
      </c>
      <c r="K130" s="260"/>
      <c r="L130" s="255"/>
      <c r="M130" s="310">
        <v>10708</v>
      </c>
      <c r="V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G130" s="263"/>
      <c r="AH130" s="263"/>
      <c r="AL130" s="270"/>
      <c r="AM130" s="336"/>
      <c r="AQ130" s="96"/>
    </row>
    <row r="131" spans="1:43">
      <c r="A131" s="76">
        <v>86</v>
      </c>
      <c r="B131" s="59" t="s">
        <v>444</v>
      </c>
      <c r="C131" s="32" t="s">
        <v>445</v>
      </c>
      <c r="D131" s="217"/>
      <c r="E131" s="59" t="s">
        <v>33</v>
      </c>
      <c r="F131" s="219">
        <v>62</v>
      </c>
      <c r="G131" s="59" t="s">
        <v>216</v>
      </c>
      <c r="H131" s="229">
        <v>43848</v>
      </c>
      <c r="I131" s="229">
        <v>43850</v>
      </c>
      <c r="J131" s="248">
        <f t="shared" si="2"/>
        <v>2</v>
      </c>
      <c r="K131" s="260"/>
      <c r="L131" s="255"/>
      <c r="M131" s="259">
        <v>5598</v>
      </c>
      <c r="V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L131" s="270"/>
      <c r="AM131" s="336"/>
      <c r="AQ131" s="96"/>
    </row>
    <row r="132" spans="1:34">
      <c r="A132" s="76">
        <v>87</v>
      </c>
      <c r="B132" s="271" t="s">
        <v>446</v>
      </c>
      <c r="C132" s="272" t="s">
        <v>159</v>
      </c>
      <c r="D132" s="217"/>
      <c r="E132" s="59" t="s">
        <v>33</v>
      </c>
      <c r="F132" s="273">
        <v>30</v>
      </c>
      <c r="G132" s="59" t="s">
        <v>216</v>
      </c>
      <c r="H132" s="274">
        <v>43853</v>
      </c>
      <c r="I132" s="274">
        <v>43854</v>
      </c>
      <c r="J132" s="248">
        <f t="shared" si="2"/>
        <v>1</v>
      </c>
      <c r="K132" s="211"/>
      <c r="L132" s="311"/>
      <c r="M132" s="312">
        <v>2784</v>
      </c>
      <c r="V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</row>
    <row r="133" spans="1:43">
      <c r="A133" s="275"/>
      <c r="B133" s="276"/>
      <c r="C133" s="277"/>
      <c r="D133" s="278"/>
      <c r="E133" s="279"/>
      <c r="F133" s="280"/>
      <c r="G133" s="279"/>
      <c r="H133" s="281"/>
      <c r="I133" s="281"/>
      <c r="J133" s="313"/>
      <c r="K133" s="296"/>
      <c r="L133" s="284"/>
      <c r="M133" s="314"/>
      <c r="V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L133" s="145"/>
      <c r="AM133" s="337"/>
      <c r="AP133" s="96"/>
      <c r="AQ133" s="96"/>
    </row>
    <row r="134" spans="1:43">
      <c r="A134" s="282" t="s">
        <v>447</v>
      </c>
      <c r="B134" s="282"/>
      <c r="C134" s="283"/>
      <c r="D134" s="283"/>
      <c r="E134" s="283"/>
      <c r="F134" s="283"/>
      <c r="G134" s="283"/>
      <c r="H134" s="283"/>
      <c r="I134" s="283"/>
      <c r="J134" s="283">
        <f>SUM(J46:J132)</f>
        <v>247</v>
      </c>
      <c r="K134" s="283"/>
      <c r="L134" s="283"/>
      <c r="M134" s="315">
        <f>SUM(M46:M133)</f>
        <v>1518310</v>
      </c>
      <c r="V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L134" s="145"/>
      <c r="AM134" s="337"/>
      <c r="AP134" s="96"/>
      <c r="AQ134" s="96"/>
    </row>
    <row r="135" spans="1:43">
      <c r="A135" s="275"/>
      <c r="B135" s="278"/>
      <c r="C135" s="278"/>
      <c r="D135" s="278"/>
      <c r="E135" s="278"/>
      <c r="F135" s="284"/>
      <c r="G135" s="278"/>
      <c r="H135" s="285"/>
      <c r="I135" s="285"/>
      <c r="J135" s="313">
        <f>SUM(J134+J41)</f>
        <v>385</v>
      </c>
      <c r="K135" s="296"/>
      <c r="L135" s="284"/>
      <c r="M135" s="316">
        <f>SUM(M134+M41)</f>
        <v>1837378</v>
      </c>
      <c r="V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L135" s="145"/>
      <c r="AM135" s="337"/>
      <c r="AP135" s="96"/>
      <c r="AQ135" s="96"/>
    </row>
    <row r="136" spans="1:43">
      <c r="A136" s="275"/>
      <c r="B136" s="286"/>
      <c r="C136" s="286"/>
      <c r="D136" s="286"/>
      <c r="E136" s="286"/>
      <c r="F136" s="287"/>
      <c r="G136" s="286"/>
      <c r="H136" s="288"/>
      <c r="I136" s="288"/>
      <c r="J136" s="313"/>
      <c r="K136" s="295"/>
      <c r="L136" s="287"/>
      <c r="M136" s="317"/>
      <c r="V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63"/>
      <c r="AL136" s="145"/>
      <c r="AM136" s="338"/>
      <c r="AP136" s="96"/>
      <c r="AQ136" s="96"/>
    </row>
    <row r="137" spans="1:43">
      <c r="A137" s="275"/>
      <c r="B137" s="286"/>
      <c r="C137" s="286"/>
      <c r="D137" s="286"/>
      <c r="E137" s="286"/>
      <c r="F137" s="289"/>
      <c r="G137" s="286"/>
      <c r="H137" s="290"/>
      <c r="I137" s="290"/>
      <c r="J137" s="313"/>
      <c r="K137" s="295"/>
      <c r="L137" s="318"/>
      <c r="M137" s="317"/>
      <c r="V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  <c r="AH137" s="263"/>
      <c r="AL137" s="145"/>
      <c r="AM137" s="338"/>
      <c r="AP137" s="96"/>
      <c r="AQ137" s="96"/>
    </row>
    <row r="138" spans="1:43">
      <c r="A138" s="275"/>
      <c r="B138" s="286"/>
      <c r="C138" s="291"/>
      <c r="D138" s="286"/>
      <c r="E138" s="286"/>
      <c r="F138" s="289"/>
      <c r="G138" s="286"/>
      <c r="H138" s="290"/>
      <c r="I138" s="290"/>
      <c r="J138" s="313"/>
      <c r="K138" s="295"/>
      <c r="L138" s="318"/>
      <c r="M138" s="317"/>
      <c r="V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L138" s="145"/>
      <c r="AM138" s="338"/>
      <c r="AP138" s="96"/>
      <c r="AQ138" s="96"/>
    </row>
    <row r="139" spans="1:43">
      <c r="A139" s="275"/>
      <c r="B139" s="278"/>
      <c r="C139" s="292"/>
      <c r="D139" s="278"/>
      <c r="E139" s="278"/>
      <c r="F139" s="293"/>
      <c r="G139" s="278"/>
      <c r="H139" s="294"/>
      <c r="I139" s="294"/>
      <c r="J139" s="313"/>
      <c r="K139" s="296"/>
      <c r="L139" s="319"/>
      <c r="M139" s="320"/>
      <c r="V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63"/>
      <c r="AL139" s="270"/>
      <c r="AM139" s="339"/>
      <c r="AN139" s="340"/>
      <c r="AO139" s="340"/>
      <c r="AP139" s="116"/>
      <c r="AQ139" s="96"/>
    </row>
    <row r="140" spans="1:43">
      <c r="A140" s="275"/>
      <c r="B140" s="286"/>
      <c r="C140" s="286"/>
      <c r="D140" s="286"/>
      <c r="E140" s="286"/>
      <c r="F140" s="289"/>
      <c r="G140" s="286"/>
      <c r="H140" s="290"/>
      <c r="I140" s="290"/>
      <c r="J140" s="313"/>
      <c r="K140" s="286"/>
      <c r="L140" s="318"/>
      <c r="M140" s="317"/>
      <c r="V140" s="147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96"/>
      <c r="AL140" s="270"/>
      <c r="AM140" s="339"/>
      <c r="AN140" s="340"/>
      <c r="AO140" s="340"/>
      <c r="AP140" s="116"/>
      <c r="AQ140" s="96"/>
    </row>
    <row r="141" spans="1:42">
      <c r="A141" s="275"/>
      <c r="B141" s="278"/>
      <c r="C141" s="278"/>
      <c r="D141" s="278"/>
      <c r="E141" s="278"/>
      <c r="F141" s="293"/>
      <c r="G141" s="278"/>
      <c r="H141" s="294"/>
      <c r="I141" s="294"/>
      <c r="J141" s="313"/>
      <c r="K141" s="278"/>
      <c r="L141" s="319"/>
      <c r="M141" s="320"/>
      <c r="V141" s="147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96"/>
      <c r="AL141" s="112"/>
      <c r="AM141" s="112"/>
      <c r="AN141" s="112"/>
      <c r="AO141" s="112"/>
      <c r="AP141" s="112"/>
    </row>
    <row r="142" spans="1:35">
      <c r="A142" s="275"/>
      <c r="B142" s="286"/>
      <c r="C142" s="286"/>
      <c r="D142" s="286"/>
      <c r="E142" s="286"/>
      <c r="F142" s="289"/>
      <c r="G142" s="286"/>
      <c r="H142" s="290"/>
      <c r="I142" s="290"/>
      <c r="J142" s="313"/>
      <c r="K142" s="295"/>
      <c r="L142" s="318"/>
      <c r="M142" s="317"/>
      <c r="V142" s="147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96"/>
    </row>
    <row r="143" spans="1:35">
      <c r="A143" s="275"/>
      <c r="B143" s="286"/>
      <c r="C143" s="291"/>
      <c r="D143" s="286"/>
      <c r="E143" s="286"/>
      <c r="F143" s="289"/>
      <c r="G143" s="286"/>
      <c r="H143" s="290"/>
      <c r="I143" s="290"/>
      <c r="J143" s="313"/>
      <c r="K143" s="295"/>
      <c r="L143" s="318"/>
      <c r="M143" s="317"/>
      <c r="V143" s="264"/>
      <c r="AG143" s="264"/>
      <c r="AI143" s="96"/>
    </row>
    <row r="144" spans="1:35">
      <c r="A144" s="275"/>
      <c r="B144" s="286"/>
      <c r="C144" s="286"/>
      <c r="D144" s="286"/>
      <c r="E144" s="286"/>
      <c r="F144" s="289"/>
      <c r="G144" s="286"/>
      <c r="H144" s="290"/>
      <c r="I144" s="290"/>
      <c r="J144" s="313"/>
      <c r="K144" s="295"/>
      <c r="L144" s="318"/>
      <c r="M144" s="317"/>
      <c r="O144" s="96"/>
      <c r="P144" s="96"/>
      <c r="U144" s="330"/>
      <c r="V144" s="331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2"/>
      <c r="AH144" s="332"/>
      <c r="AI144" s="96"/>
    </row>
    <row r="145" spans="1:35">
      <c r="A145" s="275"/>
      <c r="B145" s="286"/>
      <c r="C145" s="291"/>
      <c r="D145" s="286"/>
      <c r="E145" s="286"/>
      <c r="F145" s="289"/>
      <c r="G145" s="286"/>
      <c r="H145" s="290"/>
      <c r="I145" s="290"/>
      <c r="J145" s="313"/>
      <c r="K145" s="295"/>
      <c r="L145" s="318"/>
      <c r="M145" s="317"/>
      <c r="O145" s="96"/>
      <c r="P145" s="96"/>
      <c r="U145" s="330"/>
      <c r="V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96"/>
    </row>
    <row r="146" spans="1:35">
      <c r="A146" s="275"/>
      <c r="B146" s="286"/>
      <c r="C146" s="291"/>
      <c r="D146" s="286"/>
      <c r="E146" s="295"/>
      <c r="F146" s="289"/>
      <c r="G146" s="286"/>
      <c r="H146" s="290"/>
      <c r="I146" s="290"/>
      <c r="J146" s="313"/>
      <c r="K146" s="295"/>
      <c r="L146" s="318"/>
      <c r="M146" s="317"/>
      <c r="O146" s="96"/>
      <c r="P146" s="96"/>
      <c r="U146" s="330"/>
      <c r="V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  <c r="AH146" s="145"/>
      <c r="AI146" s="96"/>
    </row>
    <row r="147" spans="1:35">
      <c r="A147" s="275"/>
      <c r="B147" s="286"/>
      <c r="C147" s="291"/>
      <c r="D147" s="286"/>
      <c r="E147" s="295"/>
      <c r="F147" s="289"/>
      <c r="G147" s="286"/>
      <c r="H147" s="290"/>
      <c r="I147" s="290"/>
      <c r="J147" s="313"/>
      <c r="K147" s="291"/>
      <c r="L147" s="318"/>
      <c r="M147" s="317"/>
      <c r="O147" s="96"/>
      <c r="P147" s="96"/>
      <c r="V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145"/>
      <c r="AI147" s="96"/>
    </row>
    <row r="148" spans="1:35">
      <c r="A148" s="275"/>
      <c r="B148" s="278"/>
      <c r="C148" s="278"/>
      <c r="D148" s="278"/>
      <c r="E148" s="296"/>
      <c r="F148" s="293"/>
      <c r="G148" s="278"/>
      <c r="H148" s="294"/>
      <c r="I148" s="294"/>
      <c r="J148" s="313"/>
      <c r="K148" s="321"/>
      <c r="L148" s="319"/>
      <c r="M148" s="320"/>
      <c r="O148" s="96"/>
      <c r="P148" s="96"/>
      <c r="U148" s="333"/>
      <c r="V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145"/>
      <c r="AI148" s="96"/>
    </row>
    <row r="149" spans="1:35">
      <c r="A149" s="275"/>
      <c r="B149" s="286"/>
      <c r="C149" s="291"/>
      <c r="D149" s="286"/>
      <c r="E149" s="295"/>
      <c r="F149" s="289"/>
      <c r="G149" s="286"/>
      <c r="H149" s="290"/>
      <c r="I149" s="290"/>
      <c r="J149" s="313"/>
      <c r="K149" s="322"/>
      <c r="L149" s="318"/>
      <c r="M149" s="317"/>
      <c r="O149" s="96"/>
      <c r="U149" s="333"/>
      <c r="V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145"/>
      <c r="AI149" s="96"/>
    </row>
    <row r="150" spans="1:35">
      <c r="A150" s="275"/>
      <c r="B150" s="278"/>
      <c r="C150" s="283"/>
      <c r="D150" s="297"/>
      <c r="E150" s="296"/>
      <c r="F150" s="293"/>
      <c r="G150" s="278"/>
      <c r="H150" s="294"/>
      <c r="I150" s="294"/>
      <c r="J150" s="313"/>
      <c r="K150" s="322"/>
      <c r="L150" s="319"/>
      <c r="M150" s="323"/>
      <c r="O150" s="96"/>
      <c r="P150" s="96"/>
      <c r="U150" s="333"/>
      <c r="V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145"/>
      <c r="AI150" s="96"/>
    </row>
    <row r="151" spans="1:35">
      <c r="A151" s="275"/>
      <c r="B151" s="286"/>
      <c r="C151" s="291"/>
      <c r="D151" s="286"/>
      <c r="E151" s="295"/>
      <c r="F151" s="289"/>
      <c r="G151" s="286"/>
      <c r="H151" s="290"/>
      <c r="I151" s="290"/>
      <c r="J151" s="313"/>
      <c r="K151" s="286"/>
      <c r="L151" s="318"/>
      <c r="M151" s="317"/>
      <c r="O151" s="96"/>
      <c r="U151" s="333"/>
      <c r="V151" s="263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  <c r="AH151" s="145"/>
      <c r="AI151" s="96"/>
    </row>
    <row r="152" spans="1:35">
      <c r="A152" s="275"/>
      <c r="B152" s="286"/>
      <c r="C152" s="291"/>
      <c r="D152" s="286"/>
      <c r="E152" s="295"/>
      <c r="F152" s="289"/>
      <c r="G152" s="286"/>
      <c r="H152" s="290"/>
      <c r="I152" s="290"/>
      <c r="J152" s="313"/>
      <c r="K152" s="286"/>
      <c r="L152" s="318"/>
      <c r="M152" s="317"/>
      <c r="O152" s="96"/>
      <c r="U152" s="333"/>
      <c r="V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145"/>
      <c r="AI152" s="96"/>
    </row>
    <row r="153" spans="1:35">
      <c r="A153" s="275"/>
      <c r="B153" s="278"/>
      <c r="C153" s="283"/>
      <c r="D153" s="292"/>
      <c r="E153" s="278"/>
      <c r="F153" s="293"/>
      <c r="G153" s="278"/>
      <c r="H153" s="294"/>
      <c r="I153" s="294"/>
      <c r="J153" s="313"/>
      <c r="K153" s="278"/>
      <c r="L153" s="284"/>
      <c r="M153" s="323"/>
      <c r="O153" s="96"/>
      <c r="U153" s="333"/>
      <c r="V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145"/>
      <c r="AI153" s="96"/>
    </row>
    <row r="154" spans="1:35">
      <c r="A154" s="275"/>
      <c r="B154" s="278"/>
      <c r="C154" s="278"/>
      <c r="D154" s="278"/>
      <c r="E154" s="278"/>
      <c r="F154" s="293"/>
      <c r="G154" s="278"/>
      <c r="H154" s="294"/>
      <c r="I154" s="294"/>
      <c r="J154" s="313"/>
      <c r="K154" s="278"/>
      <c r="L154" s="284"/>
      <c r="M154" s="323"/>
      <c r="O154" s="96"/>
      <c r="U154" s="333"/>
      <c r="V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5"/>
      <c r="AI154" s="96"/>
    </row>
    <row r="155" spans="1:35">
      <c r="A155" s="275"/>
      <c r="B155" s="286"/>
      <c r="C155" s="298"/>
      <c r="D155" s="286"/>
      <c r="E155" s="286"/>
      <c r="F155" s="287"/>
      <c r="G155" s="286"/>
      <c r="H155" s="299"/>
      <c r="I155" s="290"/>
      <c r="J155" s="313"/>
      <c r="K155" s="286"/>
      <c r="L155" s="287"/>
      <c r="M155" s="324"/>
      <c r="O155" s="96"/>
      <c r="P155" s="96"/>
      <c r="U155" s="333"/>
      <c r="V155" s="334"/>
      <c r="X155" s="334"/>
      <c r="Y155" s="334"/>
      <c r="Z155" s="334"/>
      <c r="AA155" s="334"/>
      <c r="AB155" s="334"/>
      <c r="AC155" s="334"/>
      <c r="AD155" s="334"/>
      <c r="AE155" s="334"/>
      <c r="AF155" s="334"/>
      <c r="AG155" s="334"/>
      <c r="AH155" s="145"/>
      <c r="AI155" s="96"/>
    </row>
    <row r="156" spans="1:35">
      <c r="A156" s="275"/>
      <c r="B156" s="286"/>
      <c r="C156" s="283"/>
      <c r="D156" s="298"/>
      <c r="E156" s="286"/>
      <c r="F156" s="289"/>
      <c r="G156" s="286"/>
      <c r="H156" s="290"/>
      <c r="I156" s="290"/>
      <c r="J156" s="313"/>
      <c r="K156" s="286"/>
      <c r="L156" s="287"/>
      <c r="M156" s="317"/>
      <c r="O156" s="96"/>
      <c r="U156" s="333"/>
      <c r="V156" s="334"/>
      <c r="X156" s="334"/>
      <c r="Y156" s="334"/>
      <c r="Z156" s="334"/>
      <c r="AA156" s="334"/>
      <c r="AB156" s="334"/>
      <c r="AC156" s="334"/>
      <c r="AD156" s="334"/>
      <c r="AE156" s="334"/>
      <c r="AF156" s="334"/>
      <c r="AG156" s="334"/>
      <c r="AH156" s="145"/>
      <c r="AI156" s="96"/>
    </row>
    <row r="157" spans="1:21">
      <c r="A157" s="275"/>
      <c r="B157" s="286"/>
      <c r="C157" s="298"/>
      <c r="D157" s="286"/>
      <c r="E157" s="286"/>
      <c r="F157" s="289"/>
      <c r="G157" s="286"/>
      <c r="H157" s="299"/>
      <c r="I157" s="299"/>
      <c r="J157" s="313"/>
      <c r="K157" s="286"/>
      <c r="L157" s="287"/>
      <c r="M157" s="317"/>
      <c r="O157" s="96"/>
      <c r="P157" s="96"/>
      <c r="U157" s="333"/>
    </row>
    <row r="158" spans="1:21">
      <c r="A158" s="275"/>
      <c r="B158" s="300"/>
      <c r="C158" s="301"/>
      <c r="D158" s="278"/>
      <c r="E158" s="278"/>
      <c r="F158" s="293"/>
      <c r="G158" s="278"/>
      <c r="H158" s="302"/>
      <c r="I158" s="302"/>
      <c r="J158" s="313"/>
      <c r="K158" s="278"/>
      <c r="L158" s="284"/>
      <c r="M158" s="320"/>
      <c r="O158" s="96"/>
      <c r="P158" s="96"/>
      <c r="U158" s="335"/>
    </row>
    <row r="159" spans="1:21">
      <c r="A159" s="275"/>
      <c r="B159" s="278"/>
      <c r="C159" s="278"/>
      <c r="D159" s="278"/>
      <c r="E159" s="278"/>
      <c r="F159" s="293"/>
      <c r="G159" s="278"/>
      <c r="H159" s="302"/>
      <c r="I159" s="302"/>
      <c r="J159" s="313"/>
      <c r="K159" s="278"/>
      <c r="L159" s="319"/>
      <c r="M159" s="320"/>
      <c r="O159" s="96"/>
      <c r="P159" s="238"/>
      <c r="U159" s="335"/>
    </row>
    <row r="160" spans="1:21">
      <c r="A160" s="275"/>
      <c r="B160" s="286"/>
      <c r="C160" s="303"/>
      <c r="D160" s="286"/>
      <c r="E160" s="286"/>
      <c r="F160" s="289"/>
      <c r="G160" s="286"/>
      <c r="H160" s="299"/>
      <c r="I160" s="299"/>
      <c r="J160" s="313"/>
      <c r="K160" s="286"/>
      <c r="L160" s="318"/>
      <c r="M160" s="317"/>
      <c r="O160" s="96"/>
      <c r="P160" s="238"/>
      <c r="U160" s="335"/>
    </row>
    <row r="161" spans="1:13">
      <c r="A161" s="275"/>
      <c r="B161" s="286"/>
      <c r="C161" s="303"/>
      <c r="D161" s="286"/>
      <c r="E161" s="286"/>
      <c r="F161" s="289"/>
      <c r="G161" s="286"/>
      <c r="H161" s="304"/>
      <c r="I161" s="304"/>
      <c r="J161" s="313"/>
      <c r="K161" s="286"/>
      <c r="L161" s="318"/>
      <c r="M161" s="317"/>
    </row>
    <row r="162" spans="1:13">
      <c r="A162" s="275"/>
      <c r="B162" s="286"/>
      <c r="C162" s="303"/>
      <c r="D162" s="286"/>
      <c r="E162" s="286"/>
      <c r="F162" s="289"/>
      <c r="G162" s="286"/>
      <c r="H162" s="304"/>
      <c r="I162" s="304"/>
      <c r="J162" s="313"/>
      <c r="K162" s="286"/>
      <c r="L162" s="287"/>
      <c r="M162" s="317"/>
    </row>
    <row r="163" spans="1:13">
      <c r="A163" s="275"/>
      <c r="B163" s="286"/>
      <c r="C163" s="291"/>
      <c r="D163" s="286"/>
      <c r="E163" s="295"/>
      <c r="F163" s="289"/>
      <c r="G163" s="286"/>
      <c r="H163" s="299"/>
      <c r="I163" s="299"/>
      <c r="J163" s="313"/>
      <c r="K163" s="286"/>
      <c r="L163" s="287"/>
      <c r="M163" s="317"/>
    </row>
    <row r="164" spans="1:13">
      <c r="A164" s="275"/>
      <c r="B164" s="286"/>
      <c r="C164" s="305"/>
      <c r="D164" s="286"/>
      <c r="E164" s="286"/>
      <c r="F164" s="287"/>
      <c r="G164" s="286"/>
      <c r="H164" s="290"/>
      <c r="I164" s="290"/>
      <c r="J164" s="313"/>
      <c r="K164" s="286"/>
      <c r="L164" s="287"/>
      <c r="M164" s="317"/>
    </row>
    <row r="165" spans="1:13">
      <c r="A165" s="275"/>
      <c r="B165" s="286"/>
      <c r="C165" s="291"/>
      <c r="D165" s="286"/>
      <c r="E165" s="295"/>
      <c r="F165" s="289"/>
      <c r="G165" s="286"/>
      <c r="H165" s="299"/>
      <c r="I165" s="299"/>
      <c r="J165" s="313"/>
      <c r="K165" s="286"/>
      <c r="L165" s="287"/>
      <c r="M165" s="317"/>
    </row>
    <row r="166" spans="1:13">
      <c r="A166" s="306"/>
      <c r="B166" s="292"/>
      <c r="C166" s="292"/>
      <c r="D166" s="297"/>
      <c r="E166" s="307"/>
      <c r="F166" s="308"/>
      <c r="G166" s="297"/>
      <c r="H166" s="309"/>
      <c r="I166" s="309"/>
      <c r="J166" s="313"/>
      <c r="K166" s="325"/>
      <c r="L166" s="326"/>
      <c r="M166" s="327"/>
    </row>
    <row r="167" spans="1:13">
      <c r="A167" s="282"/>
      <c r="B167" s="282"/>
      <c r="C167" s="282"/>
      <c r="D167" s="282"/>
      <c r="E167" s="282"/>
      <c r="F167" s="282"/>
      <c r="G167" s="282"/>
      <c r="H167" s="282"/>
      <c r="I167" s="282"/>
      <c r="J167" s="328"/>
      <c r="K167" s="282"/>
      <c r="L167" s="282"/>
      <c r="M167" s="329"/>
    </row>
    <row r="168" spans="3:13">
      <c r="C168" s="282"/>
      <c r="D168" s="282"/>
      <c r="E168" s="282"/>
      <c r="F168" s="282"/>
      <c r="G168" s="282"/>
      <c r="H168" s="282"/>
      <c r="I168" s="282"/>
      <c r="J168" s="328"/>
      <c r="K168" s="282"/>
      <c r="L168" s="282"/>
      <c r="M168" s="329"/>
    </row>
    <row r="169" spans="1:13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</row>
    <row r="170" spans="1:13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</row>
    <row r="171" spans="1:13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</row>
    <row r="172" spans="1:13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</row>
    <row r="173" spans="1:13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</row>
    <row r="174" spans="1:13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</row>
    <row r="175" spans="1:13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</row>
    <row r="176" spans="1:13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</row>
    <row r="177" spans="1:13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</row>
    <row r="178" spans="1:13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</row>
    <row r="179" spans="1:13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</row>
    <row r="180" spans="1:13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</row>
    <row r="181" spans="1:13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</row>
    <row r="182" spans="1:13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</row>
    <row r="183" spans="1:13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</row>
    <row r="184" spans="1:13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</row>
    <row r="185" spans="1:13">
      <c r="A185" s="282"/>
      <c r="B185" s="282"/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</row>
    <row r="186" spans="1:13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</row>
    <row r="187" spans="1:13">
      <c r="A187" s="282"/>
      <c r="B187" s="282"/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</row>
    <row r="188" spans="1:13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</row>
    <row r="189" spans="1:13">
      <c r="A189" s="282"/>
      <c r="B189" s="282"/>
      <c r="C189" s="28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</row>
    <row r="190" spans="1:13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</row>
    <row r="191" spans="1:13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  <c r="K191" s="282"/>
      <c r="L191" s="282"/>
      <c r="M191" s="282"/>
    </row>
    <row r="192" spans="1:13">
      <c r="A192" s="282"/>
      <c r="B192" s="282"/>
      <c r="C192" s="282"/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</row>
    <row r="193" spans="1:13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</row>
    <row r="194" spans="1:13">
      <c r="A194" s="282"/>
      <c r="B194" s="282"/>
      <c r="C194" s="282"/>
      <c r="D194" s="282"/>
      <c r="E194" s="282"/>
      <c r="F194" s="282"/>
      <c r="G194" s="282"/>
      <c r="H194" s="282"/>
      <c r="I194" s="282"/>
      <c r="J194" s="282"/>
      <c r="K194" s="282"/>
      <c r="L194" s="282"/>
      <c r="M194" s="282"/>
    </row>
    <row r="195" spans="1:13">
      <c r="A195" s="282"/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</row>
    <row r="196" spans="1:13">
      <c r="A196" s="282"/>
      <c r="B196" s="282"/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</row>
    <row r="197" spans="1:13">
      <c r="A197" s="282"/>
      <c r="B197" s="282"/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</row>
    <row r="198" spans="1:13">
      <c r="A198" s="282"/>
      <c r="B198" s="282"/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</row>
    <row r="199" spans="1:13">
      <c r="A199" s="282"/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</row>
    <row r="200" spans="3:3">
      <c r="C200" s="112"/>
    </row>
    <row r="201" spans="3:3">
      <c r="C201" s="112"/>
    </row>
    <row r="202" spans="3:3">
      <c r="C202" s="112"/>
    </row>
    <row r="203" spans="3:3">
      <c r="C203" s="112"/>
    </row>
    <row r="204" spans="3:3">
      <c r="C204" s="112"/>
    </row>
    <row r="205" spans="3:3">
      <c r="C205" s="112"/>
    </row>
    <row r="206" spans="3:3">
      <c r="C206" s="112"/>
    </row>
    <row r="207" spans="3:3">
      <c r="C207" s="112"/>
    </row>
    <row r="208" spans="3:3">
      <c r="C208" s="112"/>
    </row>
    <row r="209" spans="3:3">
      <c r="C209" s="112"/>
    </row>
    <row r="210" spans="3:3">
      <c r="C210" s="112"/>
    </row>
    <row r="211" spans="3:3">
      <c r="C211" s="112"/>
    </row>
    <row r="212" spans="3:3">
      <c r="C212" s="112"/>
    </row>
    <row r="213" spans="3:3">
      <c r="C213" s="112"/>
    </row>
    <row r="214" spans="3:3">
      <c r="C214" s="112"/>
    </row>
    <row r="215" spans="3:3">
      <c r="C215" s="112"/>
    </row>
    <row r="216" spans="3:3">
      <c r="C216" s="112"/>
    </row>
    <row r="217" spans="3:3">
      <c r="C217" s="112"/>
    </row>
    <row r="218" spans="3:3">
      <c r="C218" s="112"/>
    </row>
    <row r="219" spans="3:3">
      <c r="C219" s="112"/>
    </row>
    <row r="220" spans="3:3">
      <c r="C220" s="112"/>
    </row>
    <row r="221" spans="3:3">
      <c r="C221" s="112"/>
    </row>
    <row r="222" spans="3:3">
      <c r="C222" s="112"/>
    </row>
    <row r="223" spans="3:3">
      <c r="C223" s="112"/>
    </row>
    <row r="224" spans="3:3">
      <c r="C224" s="112"/>
    </row>
    <row r="225" spans="3:3">
      <c r="C225" s="112"/>
    </row>
    <row r="226" spans="3:3">
      <c r="C226" s="112"/>
    </row>
    <row r="227" spans="3:3">
      <c r="C227" s="112"/>
    </row>
    <row r="228" spans="3:3">
      <c r="C228" s="112"/>
    </row>
    <row r="229" spans="3:3">
      <c r="C229" s="112"/>
    </row>
    <row r="230" spans="3:3">
      <c r="C230" s="112"/>
    </row>
    <row r="231" spans="3:3">
      <c r="C231" s="112"/>
    </row>
    <row r="232" spans="3:3">
      <c r="C232" s="112"/>
    </row>
    <row r="233" spans="3:3">
      <c r="C233" s="112"/>
    </row>
    <row r="234" spans="3:3">
      <c r="C234" s="112"/>
    </row>
    <row r="235" spans="3:3">
      <c r="C235" s="112"/>
    </row>
    <row r="236" spans="3:3">
      <c r="C236" s="112"/>
    </row>
    <row r="237" spans="3:3">
      <c r="C237" s="112"/>
    </row>
    <row r="238" spans="3:3">
      <c r="C238" s="112"/>
    </row>
    <row r="239" spans="3:3">
      <c r="C239" s="112"/>
    </row>
    <row r="240" spans="3:3">
      <c r="C240" s="112"/>
    </row>
    <row r="241" spans="3:3">
      <c r="C241" s="112"/>
    </row>
    <row r="242" spans="3:3">
      <c r="C242" s="112"/>
    </row>
    <row r="243" spans="3:3">
      <c r="C243" s="112"/>
    </row>
    <row r="244" spans="3:3">
      <c r="C244" s="112"/>
    </row>
    <row r="245" spans="3:3">
      <c r="C245" s="112"/>
    </row>
    <row r="246" spans="3:3">
      <c r="C246" s="112"/>
    </row>
  </sheetData>
  <mergeCells count="3">
    <mergeCell ref="B1:D1"/>
    <mergeCell ref="B2:C2"/>
    <mergeCell ref="A43:D43"/>
  </mergeCells>
  <dataValidations count="33">
    <dataValidation type="list" allowBlank="1" showInputMessage="1" showErrorMessage="1" sqref="D29 C30:C32 D33:D35">
      <formula1>$BA$11:$BA$1498</formula1>
    </dataValidation>
    <dataValidation type="list" allowBlank="1" showInputMessage="1" showErrorMessage="1" sqref="C141:C142">
      <formula1>$BC$7:$BC$1350</formula1>
    </dataValidation>
    <dataValidation type="list" allowBlank="1" showInputMessage="1" showErrorMessage="1" sqref="C5 C44:D44">
      <formula1>$BB$11:$BB$1483</formula1>
    </dataValidation>
    <dataValidation type="list" allowBlank="1" showInputMessage="1" showErrorMessage="1" sqref="C80 D78:D79">
      <formula1>$BD$11:$BD$1472</formula1>
    </dataValidation>
    <dataValidation type="list" allowBlank="1" showInputMessage="1" showErrorMessage="1" sqref="C6 C10 C36:C38 D7:D8">
      <formula1>$BA$11:$BA$1496</formula1>
    </dataValidation>
    <dataValidation type="list" allowBlank="1" showInputMessage="1" showErrorMessage="1" sqref="C73">
      <formula1>$BD$11:$BD$1510</formula1>
    </dataValidation>
    <dataValidation type="list" allowBlank="1" showInputMessage="1" showErrorMessage="1" sqref="C109 C110 C131">
      <formula1>$BC$11:$BC$1511</formula1>
    </dataValidation>
    <dataValidation type="list" allowBlank="1" showInputMessage="1" showErrorMessage="1" sqref="D11 C16 D17 D21 D24 C25 D26 C27 D28 C39 C18:C19 C22:C23 D14:D15">
      <formula1>$BA$11:$BA$1491</formula1>
    </dataValidation>
    <dataValidation type="list" allowBlank="1" showInputMessage="1" showErrorMessage="1" sqref="C163">
      <formula1>$BC$7:$BC$1330</formula1>
    </dataValidation>
    <dataValidation type="list" allowBlank="1" showInputMessage="1" showErrorMessage="1" sqref="C63">
      <formula1>$BD$11:$BD$1468</formula1>
    </dataValidation>
    <dataValidation type="list" allowBlank="1" showInputMessage="1" showErrorMessage="1" sqref="C101">
      <formula1>$BC$11:$BC$1531</formula1>
    </dataValidation>
    <dataValidation type="list" allowBlank="1" showInputMessage="1" showErrorMessage="1" sqref="C47 D56 C57">
      <formula1>$BC$11:$BC$1501</formula1>
    </dataValidation>
    <dataValidation type="list" allowBlank="1" showInputMessage="1" showErrorMessage="1" sqref="C95 D114 C117 D120">
      <formula1>$BC$11:$BC$1513</formula1>
    </dataValidation>
    <dataValidation type="list" allowBlank="1" showInputMessage="1" showErrorMessage="1" sqref="C84">
      <formula1>$BD$11:$BD$1512</formula1>
    </dataValidation>
    <dataValidation type="list" allowBlank="1" showInputMessage="1" showErrorMessage="1" sqref="C132">
      <formula1>$BD$11:$BD$1469</formula1>
    </dataValidation>
    <dataValidation type="list" allowBlank="1" showInputMessage="1" showErrorMessage="1" sqref="C85 C82:C83">
      <formula1>$BD$11:$BD$1474</formula1>
    </dataValidation>
    <dataValidation type="list" allowBlank="1" showInputMessage="1" showErrorMessage="1" sqref="C87">
      <formula1>$BD$10:$BD$1474</formula1>
    </dataValidation>
    <dataValidation type="list" allowBlank="1" showInputMessage="1" showErrorMessage="1" sqref="D88 C90">
      <formula1>$BC$11:$BC$1503</formula1>
    </dataValidation>
    <dataValidation type="list" allowBlank="1" showInputMessage="1" showErrorMessage="1" sqref="D94 C104">
      <formula1>$BC$11:$BC$1507</formula1>
    </dataValidation>
    <dataValidation type="list" allowBlank="1" showInputMessage="1" showErrorMessage="1" sqref="C138 C146 C149 C135:C136">
      <formula1>$BC$7:$BC$1344</formula1>
    </dataValidation>
    <dataValidation type="list" allowBlank="1" showInputMessage="1" showErrorMessage="1" sqref="C98">
      <formula1>$BC$12:$BC$1497</formula1>
    </dataValidation>
    <dataValidation type="list" allowBlank="1" showInputMessage="1" showErrorMessage="1" sqref="C105 C115">
      <formula1>$BC$11:$BC$1512</formula1>
    </dataValidation>
    <dataValidation type="list" allowBlank="1" showInputMessage="1" showErrorMessage="1" sqref="C126">
      <formula1>$BC$11:$BC$1514</formula1>
    </dataValidation>
    <dataValidation type="list" allowBlank="1" showInputMessage="1" showErrorMessage="1" sqref="C107 C111">
      <formula1>$BC$11:$BC$1521</formula1>
    </dataValidation>
    <dataValidation type="list" allowBlank="1" showInputMessage="1" showErrorMessage="1" sqref="C108">
      <formula1>$BC$11:$BC$1499</formula1>
    </dataValidation>
    <dataValidation type="list" allowBlank="1" showInputMessage="1" showErrorMessage="1" sqref="D156 C157:C159">
      <formula1>$BC$7:$BC$1331</formula1>
    </dataValidation>
    <dataValidation type="list" allowBlank="1" showInputMessage="1" showErrorMessage="1" sqref="D108">
      <formula1>$BD$7:$BD$1332</formula1>
    </dataValidation>
    <dataValidation type="list" allowBlank="1" showInputMessage="1" showErrorMessage="1" sqref="C127">
      <formula1>$BC$12:$BC$1525</formula1>
    </dataValidation>
    <dataValidation type="list" allowBlank="1" showInputMessage="1" showErrorMessage="1" sqref="C128">
      <formula1>$BC$11:$BC$1508</formula1>
    </dataValidation>
    <dataValidation type="list" allowBlank="1" showInputMessage="1" showErrorMessage="1" sqref="C166">
      <formula1>$BB$11:$BB$1477</formula1>
    </dataValidation>
    <dataValidation type="list" allowBlank="1" showInputMessage="1" showErrorMessage="1" sqref="C139 C165">
      <formula1>$BC$7:$BC$1346</formula1>
    </dataValidation>
    <dataValidation type="list" allowBlank="1" showInputMessage="1" showErrorMessage="1" sqref="C144">
      <formula1>$BC$7:$BC$1334</formula1>
    </dataValidation>
    <dataValidation type="list" allowBlank="1" showInputMessage="1" showErrorMessage="1" sqref="C152 D153 C155 C160:C162">
      <formula1>$BC$7:$BC$1332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201</v>
      </c>
      <c r="C2" s="9" t="s">
        <v>448</v>
      </c>
      <c r="D2" s="9" t="s">
        <v>16</v>
      </c>
      <c r="E2" s="9" t="s">
        <v>212</v>
      </c>
    </row>
    <row r="3" ht="49.5" customHeight="1" spans="2:6">
      <c r="B3" s="10">
        <v>1</v>
      </c>
      <c r="C3" s="11" t="s">
        <v>449</v>
      </c>
      <c r="D3" s="12" t="s">
        <v>450</v>
      </c>
      <c r="E3" s="13" t="s">
        <v>451</v>
      </c>
      <c r="F3" s="14" t="s">
        <v>452</v>
      </c>
    </row>
    <row r="4" ht="42" customHeight="1" spans="2:6">
      <c r="B4" s="10">
        <f t="shared" ref="B4:B6" si="0">+B3+1</f>
        <v>2</v>
      </c>
      <c r="C4" s="11" t="s">
        <v>453</v>
      </c>
      <c r="D4" s="12" t="s">
        <v>454</v>
      </c>
      <c r="E4" s="13" t="s">
        <v>455</v>
      </c>
      <c r="F4" s="15" t="s">
        <v>43</v>
      </c>
    </row>
    <row r="5" ht="35.25" customHeight="1" spans="2:6">
      <c r="B5" s="10">
        <f t="shared" si="0"/>
        <v>3</v>
      </c>
      <c r="C5" s="11" t="s">
        <v>456</v>
      </c>
      <c r="D5" s="12" t="s">
        <v>457</v>
      </c>
      <c r="E5" s="13" t="s">
        <v>458</v>
      </c>
      <c r="F5" s="15"/>
    </row>
    <row r="6" ht="39" customHeight="1" spans="2:6">
      <c r="B6" s="10">
        <f t="shared" si="0"/>
        <v>4</v>
      </c>
      <c r="C6" s="11" t="s">
        <v>459</v>
      </c>
      <c r="D6" s="12" t="s">
        <v>460</v>
      </c>
      <c r="E6" s="13" t="s">
        <v>461</v>
      </c>
      <c r="F6" s="15" t="s">
        <v>462</v>
      </c>
    </row>
    <row r="7" ht="42" customHeight="1" spans="2:6">
      <c r="B7" s="10">
        <v>5</v>
      </c>
      <c r="C7" s="11" t="s">
        <v>463</v>
      </c>
      <c r="D7" s="12" t="s">
        <v>464</v>
      </c>
      <c r="E7" s="13" t="s">
        <v>465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466</v>
      </c>
      <c r="B1" t="s">
        <v>467</v>
      </c>
      <c r="C1" t="s">
        <v>468</v>
      </c>
      <c r="D1" t="s">
        <v>123</v>
      </c>
      <c r="G1" s="1" t="s">
        <v>469</v>
      </c>
      <c r="H1" s="1" t="s">
        <v>470</v>
      </c>
      <c r="I1" s="6" t="s">
        <v>471</v>
      </c>
      <c r="J1" s="1" t="s">
        <v>472</v>
      </c>
    </row>
    <row r="2" ht="15.75" spans="1:10">
      <c r="A2" t="s">
        <v>473</v>
      </c>
      <c r="B2" t="s">
        <v>474</v>
      </c>
      <c r="C2" t="s">
        <v>475</v>
      </c>
      <c r="D2">
        <v>2015</v>
      </c>
      <c r="G2" s="2" t="s">
        <v>476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477</v>
      </c>
      <c r="C3" t="s">
        <v>478</v>
      </c>
      <c r="D3">
        <v>2016</v>
      </c>
      <c r="G3" s="4" t="s">
        <v>479</v>
      </c>
      <c r="H3" s="5">
        <v>578344</v>
      </c>
      <c r="I3" s="5">
        <v>173870</v>
      </c>
      <c r="J3" s="8">
        <v>26040</v>
      </c>
    </row>
    <row r="4" ht="15.75" spans="2:10">
      <c r="B4" t="s">
        <v>476</v>
      </c>
      <c r="C4" t="s">
        <v>480</v>
      </c>
      <c r="D4">
        <v>2017</v>
      </c>
      <c r="G4" s="4" t="s">
        <v>474</v>
      </c>
      <c r="H4" s="5">
        <v>1941933</v>
      </c>
      <c r="I4" s="5">
        <v>618912</v>
      </c>
      <c r="J4" s="8">
        <v>77135</v>
      </c>
    </row>
    <row r="5" ht="15.75" spans="2:10">
      <c r="B5" t="s">
        <v>479</v>
      </c>
      <c r="C5" t="s">
        <v>481</v>
      </c>
      <c r="D5">
        <v>2018</v>
      </c>
      <c r="G5" s="4" t="s">
        <v>477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482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483</v>
      </c>
    </row>
    <row r="8" spans="3:3">
      <c r="C8" t="s">
        <v>484</v>
      </c>
    </row>
    <row r="9" spans="3:3">
      <c r="C9" t="s">
        <v>485</v>
      </c>
    </row>
    <row r="10" spans="3:3">
      <c r="C10" t="s">
        <v>486</v>
      </c>
    </row>
    <row r="11" spans="3:3">
      <c r="C11" t="s">
        <v>487</v>
      </c>
    </row>
    <row r="12" spans="3:3">
      <c r="C12" t="s">
        <v>488</v>
      </c>
    </row>
    <row r="13" spans="3:3">
      <c r="C13" t="s">
        <v>489</v>
      </c>
    </row>
  </sheetData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2020-02-11T12:52:03Z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1033-11.2.0.9085</vt:lpwstr>
  </property>
</Properties>
</file>