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2420" windowHeight="5856" activeTab="2"/>
  </bookViews>
  <sheets>
    <sheet name="HIO" sheetId="1" r:id="rId1"/>
    <sheet name="HCP" sheetId="6" r:id="rId2"/>
    <sheet name="Admission" sheetId="5" r:id="rId3"/>
    <sheet name="PPN" sheetId="7" r:id="rId4"/>
    <sheet name="ICD-codes" sheetId="8" r:id="rId5"/>
    <sheet name="Sheet1" sheetId="4" state="hidden" r:id="rId6"/>
  </sheets>
  <externalReferences>
    <externalReference r:id="rId7"/>
  </externalReferences>
  <definedNames>
    <definedName name="_xlnm._FilterDatabase" localSheetId="2" hidden="1">Admission!$B$3:$M$3</definedName>
    <definedName name="Province">Table1[#All]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1" i="5" l="1"/>
  <c r="J147" i="5" l="1"/>
  <c r="J146" i="5"/>
  <c r="J145" i="5"/>
  <c r="J149" i="5"/>
  <c r="J148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78" i="5"/>
  <c r="J77" i="5"/>
  <c r="J76" i="5"/>
  <c r="J75" i="5"/>
  <c r="J74" i="5"/>
  <c r="J73" i="5"/>
  <c r="J72" i="5"/>
  <c r="J61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80" i="5"/>
  <c r="J79" i="5"/>
  <c r="E82" i="1" l="1"/>
  <c r="G63" i="6" l="1"/>
  <c r="I33" i="1" l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I34" i="1" s="1"/>
  <c r="H28" i="1"/>
  <c r="H34" i="1" s="1"/>
  <c r="G28" i="1"/>
  <c r="F28" i="1"/>
  <c r="E28" i="1"/>
  <c r="E34" i="1" s="1"/>
  <c r="D28" i="1"/>
  <c r="D34" i="1" s="1"/>
  <c r="H23" i="1"/>
  <c r="F23" i="1"/>
  <c r="H22" i="1"/>
  <c r="F22" i="1"/>
  <c r="H15" i="1"/>
  <c r="F34" i="1" l="1"/>
  <c r="G34" i="1"/>
  <c r="F82" i="1"/>
  <c r="G82" i="1"/>
  <c r="H82" i="1"/>
  <c r="H27" i="6" l="1"/>
  <c r="H24" i="6"/>
  <c r="G94" i="1" l="1"/>
  <c r="F94" i="1"/>
  <c r="E94" i="1"/>
  <c r="H38" i="6" l="1"/>
  <c r="I38" i="6"/>
  <c r="J38" i="6"/>
  <c r="H94" i="1" l="1"/>
  <c r="G38" i="6" l="1"/>
  <c r="F38" i="6"/>
  <c r="E38" i="6"/>
  <c r="F63" i="6" l="1"/>
  <c r="J82" i="6" l="1"/>
  <c r="J57" i="6"/>
  <c r="F57" i="6"/>
  <c r="B4" i="7" l="1"/>
  <c r="B5" i="7" s="1"/>
  <c r="B6" i="7" s="1"/>
</calcChain>
</file>

<file path=xl/sharedStrings.xml><?xml version="1.0" encoding="utf-8"?>
<sst xmlns="http://schemas.openxmlformats.org/spreadsheetml/2006/main" count="1078" uniqueCount="525">
  <si>
    <t>Social Health Protection Programme</t>
  </si>
  <si>
    <t>Province</t>
  </si>
  <si>
    <t xml:space="preserve">Khyber Pakhtunkhwa </t>
  </si>
  <si>
    <t>Gilgit Baltistan</t>
  </si>
  <si>
    <t>Mardan</t>
  </si>
  <si>
    <t>Kohat</t>
  </si>
  <si>
    <t>Chitral</t>
  </si>
  <si>
    <t>Malakand</t>
  </si>
  <si>
    <t>Gilgit</t>
  </si>
  <si>
    <t>Year</t>
  </si>
  <si>
    <t>Report Prepared by:</t>
  </si>
  <si>
    <t>Sing.: …………………….</t>
  </si>
  <si>
    <t>I. Population Coverage</t>
  </si>
  <si>
    <t>Total (in District)</t>
  </si>
  <si>
    <t>Households</t>
  </si>
  <si>
    <t>Population</t>
  </si>
  <si>
    <t>Name of Districts</t>
  </si>
  <si>
    <t>Estimated population</t>
  </si>
  <si>
    <t>Population of beneficiaries</t>
  </si>
  <si>
    <t># households beneficiary</t>
  </si>
  <si>
    <t>Total</t>
  </si>
  <si>
    <t>Eligible Population</t>
  </si>
  <si>
    <t>Population Profile of Insured Population (Cumulative)</t>
  </si>
  <si>
    <t>Age Group</t>
  </si>
  <si>
    <t>Male</t>
  </si>
  <si>
    <t>Female</t>
  </si>
  <si>
    <t>Under 1 year</t>
  </si>
  <si>
    <t>1 to 4 years</t>
  </si>
  <si>
    <t>5 to 14 years</t>
  </si>
  <si>
    <t>15 to 49 years</t>
  </si>
  <si>
    <t>60 years or more</t>
  </si>
  <si>
    <t>50 to 59 years</t>
  </si>
  <si>
    <t>Insured Population</t>
  </si>
  <si>
    <t>II. Service Provision</t>
  </si>
  <si>
    <t>Private</t>
  </si>
  <si>
    <t>Public</t>
  </si>
  <si>
    <t>Pak Army</t>
  </si>
  <si>
    <t>Hospitals in District and visited/empaneled during the month</t>
  </si>
  <si>
    <t>Total Number of Hospitals in the district</t>
  </si>
  <si>
    <t>Visited Hospitals during reporting month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</si>
  <si>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</si>
  <si>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</si>
  <si>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</si>
  <si>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</si>
  <si>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Surgical</t>
  </si>
  <si>
    <t>Non-surgical</t>
  </si>
  <si>
    <t>Type of insured population</t>
  </si>
  <si>
    <t>Number of Admissions by Treatment</t>
  </si>
  <si>
    <t>Public Hospitals</t>
  </si>
  <si>
    <t>Private Hospitals</t>
  </si>
  <si>
    <t>a. In Public Sector Hospitals</t>
  </si>
  <si>
    <t>b. In Private Hospitals</t>
  </si>
  <si>
    <t>c. Total Admissions</t>
  </si>
  <si>
    <t>IV. Cost of Treatment and Claims</t>
  </si>
  <si>
    <t>Admissions</t>
  </si>
  <si>
    <t>Cost</t>
  </si>
  <si>
    <t>Public Sector</t>
  </si>
  <si>
    <t>Type of Hospitals</t>
  </si>
  <si>
    <t>V. Claims submitted and settled</t>
  </si>
  <si>
    <t># Claims Submitted</t>
  </si>
  <si>
    <t>Amount Claimed</t>
  </si>
  <si>
    <t># Claims Settled</t>
  </si>
  <si>
    <t>Amount Disbursed</t>
  </si>
  <si>
    <t>Average Length of Stay (ALOS) of insured patients</t>
  </si>
  <si>
    <t>Surgical cases</t>
  </si>
  <si>
    <t>Non-surgical cases</t>
  </si>
  <si>
    <t>Overall</t>
  </si>
  <si>
    <t>VI. Marketing Activities</t>
  </si>
  <si>
    <t>Monthly Report by Health Insurance Organization</t>
  </si>
  <si>
    <t>Report Checked and Verified by:</t>
  </si>
  <si>
    <t xml:space="preserve">  Total enrolled amongst eligible population</t>
  </si>
  <si>
    <t xml:space="preserve">  Total enrolled amongst general population</t>
  </si>
  <si>
    <t>Hospitals Fulfilling empanelment Criteria</t>
  </si>
  <si>
    <t>Surgical/Obstetric Treatment</t>
  </si>
  <si>
    <t>Signature: …………………………………….</t>
  </si>
  <si>
    <t>Districts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</si>
  <si>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</si>
  <si>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</si>
  <si>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</si>
  <si>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</si>
  <si>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</si>
  <si>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</si>
  <si>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</si>
  <si>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</si>
  <si>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</si>
  <si>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</si>
  <si>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</si>
  <si>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</si>
  <si>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</si>
  <si>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Insured from Target Population</t>
  </si>
  <si>
    <t>Target Population</t>
  </si>
  <si>
    <t>Private (NGO)</t>
  </si>
  <si>
    <t>Obstetric</t>
  </si>
  <si>
    <t>b. Non-surgical Admissions  (private hospitals include both for-profit and NGO)</t>
  </si>
  <si>
    <t>Note: Private hospitals (if not specified otherwise) include both for-profit and NGO managed.</t>
  </si>
  <si>
    <t>S.No</t>
  </si>
  <si>
    <t>Gender</t>
  </si>
  <si>
    <t>Age</t>
  </si>
  <si>
    <t>Hospital type</t>
  </si>
  <si>
    <t xml:space="preserve">  District</t>
  </si>
  <si>
    <t xml:space="preserve">  Year</t>
  </si>
  <si>
    <t xml:space="preserve">  Province</t>
  </si>
  <si>
    <t>a. Surgical/Obstetric Admissions (private hospitals include both for-profit and NGO)</t>
  </si>
  <si>
    <t xml:space="preserve">      Monthly Report by Health Care Providers</t>
  </si>
  <si>
    <t xml:space="preserve">   Name of Health Facility</t>
  </si>
  <si>
    <t xml:space="preserve">  Type of Health Facility (Government or Private)</t>
  </si>
  <si>
    <t>District</t>
  </si>
  <si>
    <t>Services Provided during reporting month</t>
  </si>
  <si>
    <t>Total Number of Beds for inpatients</t>
  </si>
  <si>
    <t>Total Admissions during reporting month</t>
  </si>
  <si>
    <t>Total Occupied Bed Days (OBDs) during the month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</si>
  <si>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</si>
  <si>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</si>
  <si>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</si>
  <si>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</si>
  <si>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</si>
  <si>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</si>
  <si>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</si>
  <si>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</si>
  <si>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</si>
  <si>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</si>
  <si>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</si>
  <si>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</si>
  <si>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</si>
  <si>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</si>
  <si>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Cost of Treatment</t>
  </si>
  <si>
    <t>Type of cases</t>
  </si>
  <si>
    <t>Number of Admission</t>
  </si>
  <si>
    <t>Amount billed</t>
  </si>
  <si>
    <t>Claims submitted and settled</t>
  </si>
  <si>
    <t>Indicator</t>
  </si>
  <si>
    <t>Number of claims</t>
  </si>
  <si>
    <t>Claims submitted during last month*</t>
  </si>
  <si>
    <t>Claims submitted during the reporting month</t>
  </si>
  <si>
    <t>Cumulative claims submitted so far**</t>
  </si>
  <si>
    <t>Cumulative claims rejected so far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</si>
  <si>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</si>
  <si>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</si>
  <si>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</si>
  <si>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medical/surgical supplies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</si>
  <si>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</si>
  <si>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</si>
  <si>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</si>
  <si>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</si>
  <si>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>Signature: ……………………</t>
  </si>
  <si>
    <t>Private for non-profit</t>
  </si>
  <si>
    <t>Private Hospitals (for-non-profit &amp; NGO)</t>
  </si>
  <si>
    <t>Total Over all</t>
  </si>
  <si>
    <t>Date of Discharge</t>
  </si>
  <si>
    <t>Lenth of Stay</t>
  </si>
  <si>
    <t xml:space="preserve">UC/Village </t>
  </si>
  <si>
    <t>Contact No</t>
  </si>
  <si>
    <t>Name of Patient</t>
  </si>
  <si>
    <t xml:space="preserve">Total </t>
  </si>
  <si>
    <t>Name of Hospitals</t>
  </si>
  <si>
    <t>District: Gilgit</t>
  </si>
  <si>
    <t>AGA KHAN MEDICAL CENTRE GILGIT</t>
  </si>
  <si>
    <t>05811-459741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</si>
  <si>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</si>
  <si>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</si>
  <si>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</si>
  <si>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</si>
  <si>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</si>
  <si>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</si>
  <si>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</si>
  <si>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</si>
  <si>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</si>
  <si>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FAMILY HEALTH CENTRE, GILGIT</t>
  </si>
  <si>
    <t>ZULFIQARABAD,GILGIT</t>
  </si>
  <si>
    <t>05811-920331</t>
  </si>
  <si>
    <t xml:space="preserve">Name: </t>
  </si>
  <si>
    <t xml:space="preserve">   Designation: </t>
  </si>
  <si>
    <t>Date Submitted:</t>
  </si>
  <si>
    <t xml:space="preserve">Designation: </t>
  </si>
  <si>
    <t xml:space="preserve">Date Submitted: </t>
  </si>
  <si>
    <t>Date of Admission</t>
  </si>
  <si>
    <t xml:space="preserve">4. Number of ads in local media (print &amp; electronic)  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</si>
  <si>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</si>
  <si>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</si>
  <si>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</si>
  <si>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</si>
  <si>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</si>
  <si>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</si>
  <si>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Upper respiratory infection, acute, NOS</t>
  </si>
  <si>
    <t>Intestinal obstruction, unspec.</t>
  </si>
  <si>
    <t>Appendicitis, acute w/o peritonitis</t>
  </si>
  <si>
    <t>Fracture lower arm, healing, aftercare</t>
  </si>
  <si>
    <t>Septicemia, gram-negative, unspec.</t>
  </si>
  <si>
    <t>LSCS</t>
  </si>
  <si>
    <t>Total bed days</t>
  </si>
  <si>
    <t>occupancy rate</t>
  </si>
  <si>
    <t xml:space="preserve">            Purchasing drugs  (city hospital)</t>
  </si>
  <si>
    <t xml:space="preserve">3. Number of Community-based worker (LHWs, CMWs, CHWs etc.)    </t>
  </si>
  <si>
    <t>Claim Amount</t>
  </si>
  <si>
    <t>Disease</t>
  </si>
  <si>
    <t>Procedure</t>
  </si>
  <si>
    <t>Cholelithiasis, NOS</t>
  </si>
  <si>
    <t>Preg., other complications, unspec.</t>
  </si>
  <si>
    <t>Uterus, hypertrophy</t>
  </si>
  <si>
    <t xml:space="preserve">FOR SHPI reporting </t>
  </si>
  <si>
    <t>Sign: …………………….</t>
  </si>
  <si>
    <t xml:space="preserve">Name:   </t>
  </si>
  <si>
    <t xml:space="preserve">                        Hoptialization-wise Cases </t>
  </si>
  <si>
    <t>Surgical admission (as per ICD-CODE)</t>
  </si>
  <si>
    <t>Non-Surgical Admission (as per ICD-CODE)</t>
  </si>
  <si>
    <t>Shamim Rasool</t>
  </si>
  <si>
    <t>appendcitis/Appendectomy</t>
  </si>
  <si>
    <t>SVD,s</t>
  </si>
  <si>
    <t>D&amp;C/Pregnancy e Other Complications</t>
  </si>
  <si>
    <t>Cholilethiasis</t>
  </si>
  <si>
    <t>Intestinal Obstruction</t>
  </si>
  <si>
    <t>City Hospital Gilgit</t>
  </si>
  <si>
    <t>DAMOTE</t>
  </si>
  <si>
    <t>JAGLOT</t>
  </si>
  <si>
    <t>CHOLITHASIS</t>
  </si>
  <si>
    <t>DHQ</t>
  </si>
  <si>
    <t>Sehhat Foundation</t>
  </si>
  <si>
    <t>GMC</t>
  </si>
  <si>
    <t>Sepsis, neonatal</t>
  </si>
  <si>
    <t>Other trauma, unspec.</t>
  </si>
  <si>
    <t>FAMILY HEALTH HOSPITAL</t>
  </si>
  <si>
    <t>Septicimia</t>
  </si>
  <si>
    <t>Sugical</t>
  </si>
  <si>
    <t>Non Surgical</t>
  </si>
  <si>
    <t>Inguinal Hernia/Umblical Hernia</t>
  </si>
  <si>
    <t>Gastroenteritis, infectious</t>
  </si>
  <si>
    <t xml:space="preserve">Al-AZHAR SITE NOMAL ROAD, CHILMIS DAS, GILGIT NEAR KARAKURUM INTERNATIONAL UNIVERSITY (KIU), </t>
  </si>
  <si>
    <t>INPROCESS</t>
  </si>
  <si>
    <t>Name: Shamim Rasool</t>
  </si>
  <si>
    <t>Private/Government</t>
  </si>
  <si>
    <t>N.N.Sepsis</t>
  </si>
  <si>
    <t>Br.Asthma</t>
  </si>
  <si>
    <t xml:space="preserve">Hypertenstion </t>
  </si>
  <si>
    <t>Hernia, inguinal, NOS, unilateral</t>
  </si>
  <si>
    <t>Hypertension, benign</t>
  </si>
  <si>
    <t>PADI</t>
  </si>
  <si>
    <t>Anemia, other, unspec.</t>
  </si>
  <si>
    <t>CHAMUGARDH</t>
  </si>
  <si>
    <t>CHAKarkote</t>
  </si>
  <si>
    <t>SHukyote</t>
  </si>
  <si>
    <t>KONODASS</t>
  </si>
  <si>
    <t>DIAMER COLONY JUTIAL</t>
  </si>
  <si>
    <t>ZULFIQAR ABAD JUTIAL</t>
  </si>
  <si>
    <t>MUJAHID COLONY KONODAS GILGIT</t>
  </si>
  <si>
    <t>JK#1</t>
  </si>
  <si>
    <t xml:space="preserve">ZULFIQAR ABAD </t>
  </si>
  <si>
    <t>Form, other</t>
  </si>
  <si>
    <t xml:space="preserve"> Reporting Month May</t>
  </si>
  <si>
    <t>Fracture /Others Trauma/RTA</t>
  </si>
  <si>
    <t>Pacreatitis</t>
  </si>
  <si>
    <t xml:space="preserve">Anemia </t>
  </si>
  <si>
    <t>Shamim</t>
  </si>
  <si>
    <t>Inguinal Hernia</t>
  </si>
  <si>
    <t>SVD,s/NVDs</t>
  </si>
  <si>
    <t>Septicimia/Fever</t>
  </si>
  <si>
    <t xml:space="preserve">  Newly enrolled during the reporting month (renewed)</t>
  </si>
  <si>
    <t xml:space="preserve">   Enrolled on Nov.17</t>
  </si>
  <si>
    <t xml:space="preserve">  Enrolled on Mar.18</t>
  </si>
  <si>
    <t>Insured from  Eligible Population                                                    (for whom premium will be paid by Govt.)</t>
  </si>
  <si>
    <t>SALAH UDDIN</t>
  </si>
  <si>
    <t>KAINAT</t>
  </si>
  <si>
    <t>SITARA</t>
  </si>
  <si>
    <t>ABIDA</t>
  </si>
  <si>
    <t>BUSHRA</t>
  </si>
  <si>
    <t>Fever, unspec.</t>
  </si>
  <si>
    <t>PREg., other complications, unspec.</t>
  </si>
  <si>
    <t>Bleeding, rectal</t>
  </si>
  <si>
    <t>frActure lower arm, healing, aftercare</t>
  </si>
  <si>
    <t>Diarrhea, NOS</t>
  </si>
  <si>
    <t>Urinary tract infection, unspec./pyuria</t>
  </si>
  <si>
    <t>KASHROTE</t>
  </si>
  <si>
    <t>NALTAR</t>
  </si>
  <si>
    <t>BASEEN</t>
  </si>
  <si>
    <t>MENAWAR</t>
  </si>
  <si>
    <t>RAhim Abad</t>
  </si>
  <si>
    <t>Jalal Abad</t>
  </si>
  <si>
    <t>Chakarkote</t>
  </si>
  <si>
    <t>Bagroat</t>
  </si>
  <si>
    <t>SHUKOYOTE</t>
  </si>
  <si>
    <t>SAKWAR</t>
  </si>
  <si>
    <t>JUTIAL GILGIT</t>
  </si>
  <si>
    <t>Konodas Gilgit</t>
  </si>
  <si>
    <t>EFHCALIABAD</t>
  </si>
  <si>
    <t>AMIN ABAD #1</t>
  </si>
  <si>
    <t>Danyore JK#7</t>
  </si>
  <si>
    <t>Pancreatitis, acute</t>
  </si>
  <si>
    <t>SHAMA HOOR</t>
  </si>
  <si>
    <t>NEAR CMH GILGIT</t>
  </si>
  <si>
    <t>LUBNA IMRAN</t>
  </si>
  <si>
    <t>HUSSAIN ABAD COLONY JUTIAL</t>
  </si>
  <si>
    <t>ZULFIQARABAD GILGIT GILGIT</t>
  </si>
  <si>
    <t>AKMCG/DHQ/City Hospital/Sehat Foundation/RFPAP(FHH)</t>
  </si>
  <si>
    <t xml:space="preserve"> Reporting Month July</t>
  </si>
  <si>
    <t>Exective Officer</t>
  </si>
  <si>
    <t>Rectal Bleeding</t>
  </si>
  <si>
    <t>Abdominal Mass</t>
  </si>
  <si>
    <t>Calculus Kidney/UTI</t>
  </si>
  <si>
    <t>Others/TAH/Cellulitis/Abcess/Wound Infection</t>
  </si>
  <si>
    <t>Pneumonia/ARI</t>
  </si>
  <si>
    <t>Menegitis</t>
  </si>
  <si>
    <t>MI/IHD/RBBB</t>
  </si>
  <si>
    <t>Pleural effusion</t>
  </si>
  <si>
    <t>DVT</t>
  </si>
  <si>
    <t>Others</t>
  </si>
  <si>
    <t>Wasp Bite/PUD/Chiken pox</t>
  </si>
  <si>
    <t xml:space="preserve">Claims settled during reporting month *Inculding  reimburesments 1 CMH  &amp; 1 Inpatients EFHC ALI ABAD)  </t>
  </si>
  <si>
    <t>Executive Officer</t>
  </si>
  <si>
    <t>Hydrocele/UTI/Calculus Kidney</t>
  </si>
  <si>
    <t>Intestinal Obstruction/Abdominal Mass</t>
  </si>
  <si>
    <t>Total Abdominal Hystrectomy/Polypectomy</t>
  </si>
  <si>
    <t>Others/Abdominal Pain/Pancreatitis</t>
  </si>
  <si>
    <t>MI/IHD/RBBB/Unstable Angina</t>
  </si>
  <si>
    <t>Pneumonia/URTI</t>
  </si>
  <si>
    <t>Others/DVT/Chiken Pox/Wasp Bite/Menengitis</t>
  </si>
  <si>
    <t>Br.Asthma/Pleural effusion</t>
  </si>
  <si>
    <t xml:space="preserve">1. Number of marketing sessions arranged for general public   </t>
  </si>
  <si>
    <t xml:space="preserve">2. Number of meetings with Community-based Organizations      </t>
  </si>
  <si>
    <t xml:space="preserve">5.Total meeting with Wos </t>
  </si>
  <si>
    <t>SHPI INPATIENT DETAIL,s For July-2018</t>
  </si>
  <si>
    <t>ASAD ABBAS</t>
  </si>
  <si>
    <t>AQIB</t>
  </si>
  <si>
    <t>SAINA</t>
  </si>
  <si>
    <t>AHAD ALAM</t>
  </si>
  <si>
    <t>ASAD ULLAH</t>
  </si>
  <si>
    <t>RIFANA</t>
  </si>
  <si>
    <t>ZAHEER UDDIN</t>
  </si>
  <si>
    <t>ROZINA</t>
  </si>
  <si>
    <t>UMAIR</t>
  </si>
  <si>
    <t>SAIQA</t>
  </si>
  <si>
    <t>BIBI ZUBAIDA</t>
  </si>
  <si>
    <t>FAIZAN</t>
  </si>
  <si>
    <t>NOOR ALAM</t>
  </si>
  <si>
    <t>AFAQ HUSSAIN</t>
  </si>
  <si>
    <t>SHAHIDA</t>
  </si>
  <si>
    <t>SIDRA</t>
  </si>
  <si>
    <t>FOZIYA</t>
  </si>
  <si>
    <t>NAZIMA BEGUM</t>
  </si>
  <si>
    <t>SUHAIL</t>
  </si>
  <si>
    <t>SABZA ALI</t>
  </si>
  <si>
    <t>FIZA</t>
  </si>
  <si>
    <t>FARZANA</t>
  </si>
  <si>
    <t>ABDUL SALAM</t>
  </si>
  <si>
    <t>SHAMSHAD BEGUM</t>
  </si>
  <si>
    <t>IKRAM UDDIN</t>
  </si>
  <si>
    <t>SAFIYA</t>
  </si>
  <si>
    <t>BABA JAN</t>
  </si>
  <si>
    <t xml:space="preserve">TEHREEM </t>
  </si>
  <si>
    <t>ZUBAIDA</t>
  </si>
  <si>
    <t>ZAHEER ABBAS</t>
  </si>
  <si>
    <t>GUL SHAN</t>
  </si>
  <si>
    <t>MOHAMMAD NASIR</t>
  </si>
  <si>
    <t>TABSUM</t>
  </si>
  <si>
    <t>MEHWISH</t>
  </si>
  <si>
    <t>NOUMAN</t>
  </si>
  <si>
    <t>HABIB UL NISA</t>
  </si>
  <si>
    <t>HAMZA KHAN</t>
  </si>
  <si>
    <t>FARAH</t>
  </si>
  <si>
    <t>SAIMA</t>
  </si>
  <si>
    <t>MEHNAZ</t>
  </si>
  <si>
    <t>SAHARA</t>
  </si>
  <si>
    <t>SAHIL</t>
  </si>
  <si>
    <t>chamugaddh</t>
  </si>
  <si>
    <t>baseen</t>
  </si>
  <si>
    <t>jaglot</t>
  </si>
  <si>
    <t>BARGO</t>
  </si>
  <si>
    <t>DANYORE</t>
  </si>
  <si>
    <t>JAGLOTE</t>
  </si>
  <si>
    <t>JUTIAL</t>
  </si>
  <si>
    <t>DOMIYAL</t>
  </si>
  <si>
    <t>Meningitis, unspec. cause</t>
  </si>
  <si>
    <t>Hydrocele, unspec.</t>
  </si>
  <si>
    <t>Undescended testis</t>
  </si>
  <si>
    <t>TRUMA LEFT FOOT</t>
  </si>
  <si>
    <t>chicken pox</t>
  </si>
  <si>
    <t>wasp bite</t>
  </si>
  <si>
    <t>Renal disease, end stage</t>
  </si>
  <si>
    <t>post operative infected wound</t>
  </si>
  <si>
    <t>Cellulitis/abscess, foot</t>
  </si>
  <si>
    <t>CERVICAL LYMPHADNOPATHY</t>
  </si>
  <si>
    <t>Calculus, kidney</t>
  </si>
  <si>
    <t>Abscess, bursa</t>
  </si>
  <si>
    <t>AHTISHAM HUSSAIN</t>
  </si>
  <si>
    <t>DUA</t>
  </si>
  <si>
    <t>SHABANA</t>
  </si>
  <si>
    <t>MUSHTARI</t>
  </si>
  <si>
    <t>AYMAN ZAHRA</t>
  </si>
  <si>
    <t>NADIA</t>
  </si>
  <si>
    <t>MAR JAN</t>
  </si>
  <si>
    <t>NARGIS</t>
  </si>
  <si>
    <t>ABDULLAH KHAN</t>
  </si>
  <si>
    <t>RAHEELA</t>
  </si>
  <si>
    <t>GUL CHINAR</t>
  </si>
  <si>
    <t>ALIA BEGUM</t>
  </si>
  <si>
    <t>NAJMA KHATOON</t>
  </si>
  <si>
    <t>FATIMA</t>
  </si>
  <si>
    <t>HAJIRA</t>
  </si>
  <si>
    <t>SHAZIA</t>
  </si>
  <si>
    <t>RAHIM</t>
  </si>
  <si>
    <t>EPILAPSY</t>
  </si>
  <si>
    <t>NOMAL</t>
  </si>
  <si>
    <t>Barmas</t>
  </si>
  <si>
    <t>Enlarge thyroid</t>
  </si>
  <si>
    <t>oshikhandass</t>
  </si>
  <si>
    <t>Ischemic Heart Disease</t>
  </si>
  <si>
    <t>ABDOMINAL mass</t>
  </si>
  <si>
    <t>Ac.Cardiac  Syndrome</t>
  </si>
  <si>
    <t>MUHAMMAD NASIR</t>
  </si>
  <si>
    <t>CMH</t>
  </si>
  <si>
    <t>Nomal</t>
  </si>
  <si>
    <t>peptic ulcer disease</t>
  </si>
  <si>
    <t>Basin Gilgit</t>
  </si>
  <si>
    <t xml:space="preserve">Domyal </t>
  </si>
  <si>
    <t>HASNAD</t>
  </si>
  <si>
    <t>SHAKRIN</t>
  </si>
  <si>
    <t>UMAR</t>
  </si>
  <si>
    <t>NASIR HUSSAIN</t>
  </si>
  <si>
    <t>AGA HUSSAIN</t>
  </si>
  <si>
    <t>LAL BIBI</t>
  </si>
  <si>
    <t>SHPI WIDER (EPP) INPATIENT DETAIL,s For July-2018</t>
  </si>
  <si>
    <t>HINA RANI</t>
  </si>
  <si>
    <t>RUBINA SHAHEEN</t>
  </si>
  <si>
    <t>KHAIR UL NISA BIBI</t>
  </si>
  <si>
    <t>LIAQAT ALI</t>
  </si>
  <si>
    <t>ARMEEN ALI</t>
  </si>
  <si>
    <t>NADIA PARVEEN</t>
  </si>
  <si>
    <t xml:space="preserve">KAREEMA BANO </t>
  </si>
  <si>
    <t>GHALAPI</t>
  </si>
  <si>
    <t>BIBI SAIQA</t>
  </si>
  <si>
    <t>MUHAMMAD AYUB KHAN</t>
  </si>
  <si>
    <t>SAMI ULLAH</t>
  </si>
  <si>
    <t>DINAR KHAN</t>
  </si>
  <si>
    <t>ROZINA ALI</t>
  </si>
  <si>
    <t>NARGIS BIBI</t>
  </si>
  <si>
    <t>ANJUM SHAHEEN</t>
  </si>
  <si>
    <t>SHUKURLLAH BAIG</t>
  </si>
  <si>
    <t>MISHAL AMIN</t>
  </si>
  <si>
    <t>AFSANA SHAHEEN</t>
  </si>
  <si>
    <t>FOZIA ESSA</t>
  </si>
  <si>
    <t>SHAISTA ALI</t>
  </si>
  <si>
    <t>DILSHAD BANO</t>
  </si>
  <si>
    <t>SAFINA JAMAL</t>
  </si>
  <si>
    <t>JAVED IQBAL</t>
  </si>
  <si>
    <t>LAL BEGUM</t>
  </si>
  <si>
    <t>NAHIDA EJAZ</t>
  </si>
  <si>
    <t>SHAHMA LAL</t>
  </si>
  <si>
    <t>AHIL JAVEED</t>
  </si>
  <si>
    <t>ASIA BANO</t>
  </si>
  <si>
    <t>NASRAT PARVEEN</t>
  </si>
  <si>
    <t>LAAL BAIG</t>
  </si>
  <si>
    <t>NAFAS NIGAR</t>
  </si>
  <si>
    <t>QURAISH</t>
  </si>
  <si>
    <t>ANEES</t>
  </si>
  <si>
    <t>SOHA(newbaby)</t>
  </si>
  <si>
    <t>ZAREEN</t>
  </si>
  <si>
    <t>B/O LUBNA IMRAN(newbaby)</t>
  </si>
  <si>
    <t>SHER BAZ KHAN</t>
  </si>
  <si>
    <t>ARAIZ</t>
  </si>
  <si>
    <t>TOL KHAM</t>
  </si>
  <si>
    <t>SARDARI</t>
  </si>
  <si>
    <t>MUHAMMAD WALI SHAH</t>
  </si>
  <si>
    <t>GUL ZAHIR SHAH</t>
  </si>
  <si>
    <t>REHMAT</t>
  </si>
  <si>
    <t>KASHIF HUSSAIN</t>
  </si>
  <si>
    <t>NASIM BANO</t>
  </si>
  <si>
    <t>ZARA HYDER</t>
  </si>
  <si>
    <t>ZOHRA</t>
  </si>
  <si>
    <t>MADINA UL KARIM</t>
  </si>
  <si>
    <t>DANYORE J.K#2</t>
  </si>
  <si>
    <t>Pneumonia, unspec.</t>
  </si>
  <si>
    <t>SONIKOTE GILGIT</t>
  </si>
  <si>
    <t>YASIN COLONY JUTIAL GILGIT</t>
  </si>
  <si>
    <t>ZULFIQARABAD</t>
  </si>
  <si>
    <t>JAGIRPALI OSHIKHANDAS DANYORE GILGIT</t>
  </si>
  <si>
    <t>Pleural effusion, NOS</t>
  </si>
  <si>
    <t xml:space="preserve">Danyore JK#1
</t>
  </si>
  <si>
    <t>Danyore JK#2</t>
  </si>
  <si>
    <t>ZULFIQAR ABAD</t>
  </si>
  <si>
    <t>MI, acute, anterior, NOS</t>
  </si>
  <si>
    <t>03555-736905</t>
  </si>
  <si>
    <t>Danyore JK10</t>
  </si>
  <si>
    <t>Danyore JK#1</t>
  </si>
  <si>
    <t>Konadass Govt Colony</t>
  </si>
  <si>
    <t>Angina, unstable</t>
  </si>
  <si>
    <t>NAVEED SHAHEED ROAD SONIKOT</t>
  </si>
  <si>
    <t>Left pleural metastatic adeno CA</t>
  </si>
  <si>
    <t>SULTANABAD</t>
  </si>
  <si>
    <t>Deep vein thrombosis, proximal</t>
  </si>
  <si>
    <t>MI, acute, unspec.</t>
  </si>
  <si>
    <t>Hernia, umbilical</t>
  </si>
  <si>
    <t>AMIN ABAD</t>
  </si>
  <si>
    <t>Heart failure, diastolic, chronic</t>
  </si>
  <si>
    <t>Seizures, convulsions, other</t>
  </si>
  <si>
    <t>ZULFIQARABAD JUTIAL  GILGIT</t>
  </si>
  <si>
    <t>Elysian school</t>
  </si>
  <si>
    <t>DAYOTE</t>
  </si>
  <si>
    <t>Barkolti</t>
  </si>
  <si>
    <t>Birth asphyxia, unspec.</t>
  </si>
  <si>
    <t>KHOMAR JUTIAL GILGIT</t>
  </si>
  <si>
    <t>JK#4</t>
  </si>
  <si>
    <t>lumber disk prolapse</t>
  </si>
  <si>
    <t>Bundle branch block, right</t>
  </si>
  <si>
    <t>KARIM TOWN ZULFIKARABAD</t>
  </si>
  <si>
    <t>JK#9</t>
  </si>
  <si>
    <t>SHELA NOOR</t>
  </si>
  <si>
    <t>ZAHRAN HUSSAIN</t>
  </si>
  <si>
    <t>MEMONA BEGUM</t>
  </si>
  <si>
    <t>KHOMER</t>
  </si>
  <si>
    <t>SAFINA AKHTAR</t>
  </si>
  <si>
    <t>Oshkhandsas</t>
  </si>
  <si>
    <t>TAHIRA SHER</t>
  </si>
  <si>
    <t>Jutial Gilgit</t>
  </si>
  <si>
    <t xml:space="preserve">KHUSHAN </t>
  </si>
  <si>
    <t>SEHAT BIBI</t>
  </si>
  <si>
    <t>Asthma, extrinsic, acute exacerbation</t>
  </si>
  <si>
    <t>HASHOO FOUNDATION</t>
  </si>
  <si>
    <t>HABIB UR REHMAN</t>
  </si>
  <si>
    <t>male</t>
  </si>
  <si>
    <t>NAILA KARIM</t>
  </si>
  <si>
    <t>NAIT SHAH</t>
  </si>
  <si>
    <t>MOHALLAH HAIDER PURA GILGIT</t>
  </si>
  <si>
    <t>SANJEEDA KAZMI</t>
  </si>
  <si>
    <t>SAIRA SALEEM</t>
  </si>
  <si>
    <t>ROSHAN</t>
  </si>
  <si>
    <t>ALI ABAD</t>
  </si>
  <si>
    <t xml:space="preserve"> 09/08/2018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</si>
</sst>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[$-409]d\-mmm\-yyyy;@"/>
    <numFmt numFmtId="166" formatCode="_(* #,##0_);_(* \(#,##0\);_(* &quot;-&quot;??_);_(@_)"/>
    <numFmt numFmtId="167" formatCode="0.0"/>
    <numFmt numFmtId="168" formatCode="_ * #,##0_ ;_ * \-#,##0_ ;_ * &quot;-&quot;??_ ;_ @_ "/>
    <numFmt numFmtId="169" formatCode="_ * #,##0.00_ ;_ * \-#,##0.00_ ;_ * &quot;-&quot;??_ ;_ @_ "/>
    <numFmt numFmtId="170" formatCode="[$-409]dd\-mmm\-yy;@"/>
    <numFmt numFmtId="171" formatCode="[$-409]d\-mmm\-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Verdana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thin">
        <color indexed="64"/>
      </right>
      <top/>
      <bottom/>
      <diagonal/>
    </border>
  </borders>
  <cellStyleXfs count="61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</cellStyleXfs>
  <cellXfs count="51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quotePrefix="1" applyFont="1"/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Alignment="1"/>
    <xf numFmtId="0" fontId="10" fillId="0" borderId="0" xfId="0" applyFont="1" applyBorder="1" applyAlignment="1"/>
    <xf numFmtId="0" fontId="4" fillId="0" borderId="0" xfId="0" applyFont="1"/>
    <xf numFmtId="14" fontId="11" fillId="0" borderId="0" xfId="0" applyNumberFormat="1" applyFont="1"/>
    <xf numFmtId="16" fontId="11" fillId="0" borderId="0" xfId="0" applyNumberFormat="1" applyFont="1"/>
    <xf numFmtId="0" fontId="11" fillId="0" borderId="0" xfId="0" applyFont="1" applyBorder="1"/>
    <xf numFmtId="0" fontId="11" fillId="0" borderId="1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7" fontId="11" fillId="0" borderId="0" xfId="1" applyNumberFormat="1" applyFont="1" applyBorder="1" applyAlignment="1">
      <alignment vertical="center" wrapText="1"/>
    </xf>
    <xf numFmtId="37" fontId="11" fillId="2" borderId="0" xfId="1" applyNumberFormat="1" applyFont="1" applyFill="1" applyBorder="1" applyAlignment="1">
      <alignment vertical="center" wrapText="1"/>
    </xf>
    <xf numFmtId="37" fontId="11" fillId="0" borderId="2" xfId="1" applyNumberFormat="1" applyFont="1" applyBorder="1" applyAlignment="1">
      <alignment vertical="center"/>
    </xf>
    <xf numFmtId="0" fontId="11" fillId="0" borderId="7" xfId="0" applyFont="1" applyBorder="1"/>
    <xf numFmtId="0" fontId="16" fillId="4" borderId="20" xfId="0" applyFont="1" applyFill="1" applyBorder="1" applyAlignment="1">
      <alignment horizontal="center" vertical="center" wrapText="1" readingOrder="1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/>
    <xf numFmtId="0" fontId="11" fillId="0" borderId="0" xfId="0" applyFont="1" applyFill="1"/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67" fontId="4" fillId="0" borderId="0" xfId="1" applyNumberFormat="1" applyFont="1" applyFill="1" applyBorder="1" applyAlignment="1">
      <alignment horizontal="center"/>
    </xf>
    <xf numFmtId="2" fontId="0" fillId="6" borderId="0" xfId="0" applyNumberFormat="1" applyFill="1" applyBorder="1" applyAlignment="1" applyProtection="1">
      <alignment vertical="top"/>
      <protection locked="0"/>
    </xf>
    <xf numFmtId="2" fontId="5" fillId="6" borderId="0" xfId="0" applyNumberFormat="1" applyFont="1" applyFill="1" applyBorder="1" applyAlignment="1" applyProtection="1">
      <alignment vertical="top"/>
      <protection locked="0"/>
    </xf>
    <xf numFmtId="2" fontId="5" fillId="6" borderId="0" xfId="33" applyNumberFormat="1" applyFill="1" applyBorder="1" applyAlignment="1" applyProtection="1">
      <alignment vertical="top"/>
      <protection locked="0"/>
    </xf>
    <xf numFmtId="2" fontId="0" fillId="6" borderId="0" xfId="0" applyNumberFormat="1" applyFont="1" applyFill="1" applyBorder="1" applyAlignment="1" applyProtection="1">
      <alignment vertical="top"/>
      <protection locked="0"/>
    </xf>
    <xf numFmtId="0" fontId="0" fillId="0" borderId="2" xfId="0" applyBorder="1"/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67" fontId="11" fillId="0" borderId="0" xfId="0" applyNumberFormat="1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9" fillId="0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/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3" fontId="0" fillId="0" borderId="3" xfId="0" applyNumberFormat="1" applyBorder="1" applyAlignment="1">
      <alignment vertical="center"/>
    </xf>
    <xf numFmtId="166" fontId="4" fillId="0" borderId="0" xfId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0" fillId="0" borderId="2" xfId="0" applyNumberFormat="1" applyBorder="1" applyAlignment="1">
      <alignment vertical="center"/>
    </xf>
    <xf numFmtId="0" fontId="28" fillId="0" borderId="0" xfId="0" applyFont="1"/>
    <xf numFmtId="0" fontId="21" fillId="0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vertical="center" wrapText="1"/>
    </xf>
    <xf numFmtId="0" fontId="18" fillId="2" borderId="2" xfId="0" applyFont="1" applyFill="1" applyBorder="1" applyAlignment="1">
      <alignment horizontal="center"/>
    </xf>
    <xf numFmtId="166" fontId="18" fillId="2" borderId="2" xfId="1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horizontal="center"/>
    </xf>
    <xf numFmtId="166" fontId="18" fillId="3" borderId="2" xfId="1" applyNumberFormat="1" applyFont="1" applyFill="1" applyBorder="1" applyAlignment="1" applyProtection="1">
      <alignment horizontal="center" vertical="top"/>
      <protection locked="0"/>
    </xf>
    <xf numFmtId="166" fontId="18" fillId="6" borderId="2" xfId="1" applyNumberFormat="1" applyFont="1" applyFill="1" applyBorder="1" applyAlignment="1" applyProtection="1">
      <alignment horizontal="center" vertical="top"/>
      <protection locked="0"/>
    </xf>
    <xf numFmtId="0" fontId="29" fillId="0" borderId="2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5" fillId="0" borderId="2" xfId="8" applyFont="1" applyFill="1" applyBorder="1" applyAlignment="1" applyProtection="1">
      <alignment vertical="top"/>
      <protection locked="0"/>
    </xf>
    <xf numFmtId="0" fontId="5" fillId="0" borderId="2" xfId="9" applyFont="1" applyBorder="1" applyAlignment="1">
      <alignment vertical="top"/>
    </xf>
    <xf numFmtId="0" fontId="5" fillId="0" borderId="2" xfId="4" applyFont="1" applyBorder="1" applyAlignment="1" applyProtection="1">
      <alignment vertical="top"/>
      <protection locked="0"/>
    </xf>
    <xf numFmtId="0" fontId="5" fillId="6" borderId="2" xfId="34" applyFont="1" applyFill="1" applyBorder="1" applyAlignment="1" applyProtection="1">
      <alignment vertical="top"/>
      <protection locked="0"/>
    </xf>
    <xf numFmtId="0" fontId="5" fillId="6" borderId="2" xfId="29" applyFont="1" applyFill="1" applyBorder="1" applyAlignment="1" applyProtection="1">
      <alignment vertical="top"/>
      <protection locked="0"/>
    </xf>
    <xf numFmtId="0" fontId="5" fillId="0" borderId="2" xfId="24" applyFont="1" applyBorder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0" borderId="2" xfId="0" applyFont="1" applyBorder="1"/>
    <xf numFmtId="0" fontId="5" fillId="6" borderId="2" xfId="0" applyFont="1" applyFill="1" applyBorder="1" applyAlignment="1" applyProtection="1">
      <alignment vertical="top"/>
      <protection locked="0"/>
    </xf>
    <xf numFmtId="0" fontId="5" fillId="5" borderId="2" xfId="0" applyFont="1" applyFill="1" applyBorder="1" applyAlignment="1" applyProtection="1">
      <alignment vertical="top"/>
      <protection locked="0"/>
    </xf>
    <xf numFmtId="0" fontId="5" fillId="5" borderId="2" xfId="36" applyFont="1" applyFill="1" applyBorder="1" applyAlignment="1" applyProtection="1">
      <alignment vertical="top"/>
      <protection locked="0"/>
    </xf>
    <xf numFmtId="165" fontId="5" fillId="0" borderId="0" xfId="26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24" applyFont="1" applyBorder="1" applyAlignment="1">
      <alignment vertical="top"/>
    </xf>
    <xf numFmtId="1" fontId="5" fillId="6" borderId="0" xfId="32" applyNumberFormat="1" applyFill="1" applyBorder="1" applyAlignment="1" applyProtection="1">
      <alignment vertical="top"/>
      <protection locked="0"/>
    </xf>
    <xf numFmtId="169" fontId="0" fillId="6" borderId="0" xfId="25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169" fontId="5" fillId="0" borderId="0" xfId="22" applyFont="1" applyBorder="1" applyAlignment="1" applyProtection="1">
      <alignment vertical="top"/>
      <protection locked="0"/>
    </xf>
    <xf numFmtId="0" fontId="5" fillId="0" borderId="0" xfId="4" applyFont="1" applyBorder="1" applyAlignment="1" applyProtection="1">
      <alignment vertical="top"/>
      <protection locked="0"/>
    </xf>
    <xf numFmtId="0" fontId="5" fillId="6" borderId="0" xfId="0" applyFon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5" fillId="0" borderId="0" xfId="23" applyNumberFormat="1" applyBorder="1" applyAlignment="1">
      <alignment vertical="top"/>
    </xf>
    <xf numFmtId="0" fontId="5" fillId="0" borderId="0" xfId="17" applyFont="1" applyBorder="1" applyAlignment="1">
      <alignment vertical="top"/>
    </xf>
    <xf numFmtId="0" fontId="5" fillId="0" borderId="0" xfId="17" applyBorder="1"/>
    <xf numFmtId="0" fontId="5" fillId="0" borderId="0" xfId="4" applyFont="1" applyFill="1" applyBorder="1" applyAlignment="1" applyProtection="1">
      <alignment vertical="top"/>
      <protection locked="0"/>
    </xf>
    <xf numFmtId="1" fontId="5" fillId="6" borderId="0" xfId="19" applyNumberFormat="1" applyFont="1" applyFill="1" applyBorder="1" applyAlignment="1" applyProtection="1">
      <alignment vertical="top"/>
      <protection locked="0"/>
    </xf>
    <xf numFmtId="169" fontId="5" fillId="6" borderId="0" xfId="22" applyFont="1" applyFill="1" applyBorder="1" applyAlignment="1" applyProtection="1">
      <alignment vertical="top"/>
      <protection locked="0"/>
    </xf>
    <xf numFmtId="2" fontId="5" fillId="0" borderId="0" xfId="2" applyNumberFormat="1" applyFont="1" applyBorder="1" applyAlignment="1" applyProtection="1">
      <alignment vertical="top"/>
      <protection locked="0"/>
    </xf>
    <xf numFmtId="2" fontId="5" fillId="0" borderId="0" xfId="0" applyNumberFormat="1" applyFont="1" applyBorder="1" applyAlignment="1">
      <alignment vertical="top"/>
    </xf>
    <xf numFmtId="0" fontId="5" fillId="6" borderId="0" xfId="15" applyFont="1" applyFill="1" applyBorder="1" applyAlignment="1" applyProtection="1">
      <alignment vertical="top"/>
      <protection locked="0"/>
    </xf>
    <xf numFmtId="0" fontId="5" fillId="6" borderId="0" xfId="0" applyFont="1" applyFill="1" applyBorder="1" applyAlignment="1" applyProtection="1">
      <alignment vertical="top"/>
      <protection locked="0"/>
    </xf>
    <xf numFmtId="0" fontId="5" fillId="6" borderId="0" xfId="5" applyFont="1" applyFill="1" applyBorder="1" applyAlignment="1" applyProtection="1">
      <alignment vertical="top"/>
      <protection locked="0"/>
    </xf>
    <xf numFmtId="0" fontId="5" fillId="6" borderId="0" xfId="14" applyFont="1" applyFill="1" applyBorder="1" applyAlignment="1" applyProtection="1">
      <alignment vertical="top"/>
      <protection locked="0"/>
    </xf>
    <xf numFmtId="0" fontId="5" fillId="0" borderId="0" xfId="17" applyBorder="1" applyAlignment="1">
      <alignment vertical="top"/>
    </xf>
    <xf numFmtId="169" fontId="5" fillId="0" borderId="0" xfId="22" applyFont="1" applyBorder="1" applyAlignment="1">
      <alignment vertical="top"/>
    </xf>
    <xf numFmtId="2" fontId="5" fillId="0" borderId="0" xfId="0" applyNumberFormat="1" applyFont="1" applyBorder="1" applyAlignment="1" applyProtection="1">
      <alignment vertical="top"/>
      <protection locked="0"/>
    </xf>
    <xf numFmtId="169" fontId="5" fillId="0" borderId="0" xfId="22" applyFont="1" applyFill="1" applyBorder="1" applyAlignment="1">
      <alignment vertical="top"/>
    </xf>
    <xf numFmtId="0" fontId="5" fillId="6" borderId="0" xfId="5" applyFont="1" applyFill="1" applyBorder="1" applyAlignment="1">
      <alignment vertical="top"/>
    </xf>
    <xf numFmtId="0" fontId="5" fillId="0" borderId="0" xfId="37" applyFont="1" applyBorder="1"/>
    <xf numFmtId="0" fontId="5" fillId="0" borderId="0" xfId="36" applyFont="1" applyBorder="1" applyAlignment="1">
      <alignment vertical="top"/>
    </xf>
    <xf numFmtId="1" fontId="5" fillId="0" borderId="0" xfId="19" applyNumberFormat="1" applyFont="1" applyBorder="1" applyAlignment="1" applyProtection="1">
      <alignment vertical="top"/>
      <protection locked="0"/>
    </xf>
    <xf numFmtId="2" fontId="5" fillId="6" borderId="0" xfId="2" applyNumberFormat="1" applyFont="1" applyFill="1" applyBorder="1" applyAlignment="1" applyProtection="1">
      <alignment vertical="top"/>
      <protection locked="0"/>
    </xf>
    <xf numFmtId="0" fontId="5" fillId="0" borderId="0" xfId="4" applyFont="1" applyBorder="1"/>
    <xf numFmtId="0" fontId="6" fillId="3" borderId="0" xfId="39" applyFill="1" applyBorder="1"/>
    <xf numFmtId="0" fontId="5" fillId="0" borderId="0" xfId="16" applyFont="1" applyBorder="1"/>
    <xf numFmtId="0" fontId="5" fillId="0" borderId="0" xfId="2" applyFont="1" applyBorder="1" applyAlignment="1" applyProtection="1">
      <alignment vertical="top"/>
      <protection locked="0"/>
    </xf>
    <xf numFmtId="0" fontId="26" fillId="5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0" fillId="0" borderId="0" xfId="1" applyFont="1"/>
    <xf numFmtId="0" fontId="26" fillId="5" borderId="2" xfId="2" applyFont="1" applyFill="1" applyBorder="1" applyAlignment="1" applyProtection="1">
      <alignment horizontal="center" vertical="center"/>
      <protection locked="0"/>
    </xf>
    <xf numFmtId="168" fontId="26" fillId="5" borderId="2" xfId="3" applyNumberFormat="1" applyFont="1" applyFill="1" applyBorder="1" applyAlignment="1" applyProtection="1">
      <alignment horizontal="center" vertical="center"/>
      <protection locked="0"/>
    </xf>
    <xf numFmtId="165" fontId="26" fillId="5" borderId="2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/>
    <xf numFmtId="0" fontId="5" fillId="3" borderId="0" xfId="0" applyFont="1" applyFill="1" applyBorder="1" applyAlignment="1">
      <alignment vertical="top"/>
    </xf>
    <xf numFmtId="1" fontId="5" fillId="0" borderId="0" xfId="0" applyNumberFormat="1" applyFont="1" applyBorder="1" applyAlignment="1" applyProtection="1">
      <alignment vertical="top"/>
      <protection locked="0"/>
    </xf>
    <xf numFmtId="0" fontId="18" fillId="5" borderId="2" xfId="0" applyFont="1" applyFill="1" applyBorder="1"/>
    <xf numFmtId="0" fontId="5" fillId="0" borderId="0" xfId="0" applyFont="1" applyAlignment="1">
      <alignment vertical="top"/>
    </xf>
    <xf numFmtId="1" fontId="5" fillId="0" borderId="0" xfId="19" applyNumberFormat="1" applyFont="1" applyAlignment="1" applyProtection="1">
      <alignment vertical="top"/>
      <protection locked="0"/>
    </xf>
    <xf numFmtId="169" fontId="5" fillId="0" borderId="0" xfId="22" applyFont="1" applyFill="1" applyAlignment="1">
      <alignment vertical="top"/>
    </xf>
    <xf numFmtId="169" fontId="0" fillId="0" borderId="0" xfId="22" applyFont="1"/>
    <xf numFmtId="169" fontId="5" fillId="3" borderId="0" xfId="22" applyFont="1" applyFill="1" applyBorder="1" applyAlignment="1" applyProtection="1">
      <alignment vertical="top"/>
      <protection locked="0"/>
    </xf>
    <xf numFmtId="0" fontId="31" fillId="3" borderId="0" xfId="0" applyFont="1" applyFill="1" applyBorder="1" applyAlignment="1">
      <alignment horizontal="right"/>
    </xf>
    <xf numFmtId="0" fontId="5" fillId="3" borderId="0" xfId="43" applyFont="1" applyFill="1" applyBorder="1" applyAlignment="1">
      <alignment vertical="top"/>
    </xf>
    <xf numFmtId="0" fontId="5" fillId="0" borderId="0" xfId="0" applyFont="1"/>
    <xf numFmtId="0" fontId="31" fillId="3" borderId="0" xfId="0" applyFont="1" applyFill="1" applyBorder="1" applyAlignment="1">
      <alignment horizontal="left"/>
    </xf>
    <xf numFmtId="0" fontId="5" fillId="0" borderId="0" xfId="43" applyFont="1" applyAlignment="1">
      <alignment vertical="top"/>
    </xf>
    <xf numFmtId="165" fontId="5" fillId="0" borderId="0" xfId="43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6" borderId="0" xfId="5" applyFont="1" applyFill="1" applyAlignment="1" applyProtection="1">
      <alignment vertical="top"/>
      <protection locked="0"/>
    </xf>
    <xf numFmtId="0" fontId="5" fillId="6" borderId="0" xfId="5" applyFont="1" applyFill="1" applyAlignment="1">
      <alignment vertical="top"/>
    </xf>
    <xf numFmtId="0" fontId="5" fillId="6" borderId="0" xfId="43" applyFont="1" applyFill="1" applyAlignment="1">
      <alignment vertical="top"/>
    </xf>
    <xf numFmtId="2" fontId="5" fillId="3" borderId="0" xfId="2" applyNumberFormat="1" applyFont="1" applyFill="1" applyBorder="1" applyAlignment="1" applyProtection="1">
      <alignment vertical="top"/>
      <protection locked="0"/>
    </xf>
    <xf numFmtId="2" fontId="5" fillId="3" borderId="0" xfId="0" applyNumberFormat="1" applyFont="1" applyFill="1" applyBorder="1" applyAlignment="1" applyProtection="1">
      <alignment vertical="top"/>
      <protection locked="0"/>
    </xf>
    <xf numFmtId="0" fontId="32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center"/>
    </xf>
    <xf numFmtId="0" fontId="5" fillId="3" borderId="0" xfId="2" applyFont="1" applyFill="1" applyBorder="1" applyAlignment="1" applyProtection="1">
      <alignment vertical="top"/>
      <protection locked="0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/>
    <xf numFmtId="0" fontId="5" fillId="3" borderId="2" xfId="0" applyFont="1" applyFill="1" applyBorder="1" applyAlignment="1">
      <alignment vertical="top"/>
    </xf>
    <xf numFmtId="0" fontId="0" fillId="3" borderId="2" xfId="0" applyFill="1" applyBorder="1"/>
    <xf numFmtId="165" fontId="5" fillId="3" borderId="2" xfId="0" applyNumberFormat="1" applyFont="1" applyFill="1" applyBorder="1" applyAlignment="1">
      <alignment vertical="top"/>
    </xf>
    <xf numFmtId="1" fontId="5" fillId="3" borderId="2" xfId="0" applyNumberFormat="1" applyFont="1" applyFill="1" applyBorder="1" applyAlignment="1" applyProtection="1">
      <alignment vertical="top"/>
      <protection locked="0"/>
    </xf>
    <xf numFmtId="0" fontId="0" fillId="3" borderId="2" xfId="0" applyFont="1" applyFill="1" applyBorder="1" applyAlignment="1">
      <alignment vertical="top"/>
    </xf>
    <xf numFmtId="0" fontId="5" fillId="3" borderId="2" xfId="0" applyFont="1" applyFill="1" applyBorder="1"/>
    <xf numFmtId="0" fontId="5" fillId="3" borderId="2" xfId="5" applyFont="1" applyFill="1" applyBorder="1" applyAlignment="1" applyProtection="1">
      <alignment horizontal="left" vertical="top"/>
      <protection locked="0"/>
    </xf>
    <xf numFmtId="0" fontId="18" fillId="3" borderId="0" xfId="0" applyFont="1" applyFill="1" applyBorder="1"/>
    <xf numFmtId="0" fontId="13" fillId="0" borderId="0" xfId="0" applyFont="1" applyAlignment="1">
      <alignment vertical="center"/>
    </xf>
    <xf numFmtId="0" fontId="5" fillId="3" borderId="0" xfId="0" applyFont="1" applyFill="1" applyAlignment="1">
      <alignment vertical="top"/>
    </xf>
    <xf numFmtId="1" fontId="5" fillId="0" borderId="0" xfId="0" applyNumberFormat="1" applyFont="1" applyAlignment="1">
      <alignment vertical="top"/>
    </xf>
    <xf numFmtId="169" fontId="5" fillId="0" borderId="0" xfId="22" applyFont="1" applyAlignment="1">
      <alignment vertical="top"/>
    </xf>
    <xf numFmtId="2" fontId="0" fillId="0" borderId="0" xfId="0" applyNumberFormat="1" applyFont="1" applyBorder="1" applyAlignment="1">
      <alignment vertical="top"/>
    </xf>
    <xf numFmtId="0" fontId="31" fillId="3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2" fontId="5" fillId="0" borderId="0" xfId="0" applyNumberFormat="1" applyFont="1" applyFill="1" applyAlignment="1">
      <alignment vertical="top"/>
    </xf>
    <xf numFmtId="165" fontId="5" fillId="0" borderId="2" xfId="0" applyNumberFormat="1" applyFont="1" applyBorder="1" applyAlignment="1">
      <alignment vertical="top"/>
    </xf>
    <xf numFmtId="1" fontId="5" fillId="0" borderId="2" xfId="0" applyNumberFormat="1" applyFont="1" applyBorder="1" applyAlignment="1" applyProtection="1">
      <alignment vertical="top"/>
      <protection locked="0"/>
    </xf>
    <xf numFmtId="169" fontId="5" fillId="0" borderId="2" xfId="22" applyFont="1" applyFill="1" applyBorder="1" applyAlignment="1">
      <alignment vertical="top"/>
    </xf>
    <xf numFmtId="1" fontId="5" fillId="0" borderId="2" xfId="0" applyNumberFormat="1" applyFont="1" applyBorder="1" applyAlignment="1">
      <alignment vertical="top"/>
    </xf>
    <xf numFmtId="0" fontId="20" fillId="3" borderId="2" xfId="0" applyFont="1" applyFill="1" applyBorder="1" applyAlignment="1">
      <alignment horizontal="right"/>
    </xf>
    <xf numFmtId="0" fontId="20" fillId="3" borderId="2" xfId="0" applyFont="1" applyFill="1" applyBorder="1" applyAlignment="1"/>
    <xf numFmtId="0" fontId="20" fillId="3" borderId="2" xfId="0" applyFont="1" applyFill="1" applyBorder="1"/>
    <xf numFmtId="0" fontId="20" fillId="3" borderId="2" xfId="39" applyFont="1" applyFill="1" applyBorder="1"/>
    <xf numFmtId="1" fontId="5" fillId="3" borderId="2" xfId="0" applyNumberFormat="1" applyFont="1" applyFill="1" applyBorder="1" applyAlignment="1">
      <alignment vertical="top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27" xfId="0" applyFont="1" applyFill="1" applyBorder="1" applyAlignment="1" applyProtection="1">
      <alignment vertical="center"/>
      <protection locked="0"/>
    </xf>
    <xf numFmtId="0" fontId="5" fillId="3" borderId="2" xfId="24" applyFont="1" applyFill="1" applyBorder="1" applyAlignment="1">
      <alignment vertical="top"/>
    </xf>
    <xf numFmtId="168" fontId="5" fillId="0" borderId="2" xfId="22" applyNumberFormat="1" applyFont="1" applyBorder="1" applyAlignment="1">
      <alignment vertical="top"/>
    </xf>
    <xf numFmtId="49" fontId="34" fillId="0" borderId="2" xfId="0" applyNumberFormat="1" applyFont="1" applyBorder="1" applyAlignment="1"/>
    <xf numFmtId="2" fontId="5" fillId="0" borderId="2" xfId="0" applyNumberFormat="1" applyFont="1" applyBorder="1" applyAlignment="1">
      <alignment vertical="top"/>
    </xf>
    <xf numFmtId="171" fontId="0" fillId="0" borderId="2" xfId="0" applyNumberFormat="1" applyBorder="1"/>
    <xf numFmtId="0" fontId="11" fillId="3" borderId="2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ill="1"/>
    <xf numFmtId="2" fontId="4" fillId="0" borderId="0" xfId="0" applyNumberFormat="1" applyFont="1"/>
    <xf numFmtId="2" fontId="0" fillId="3" borderId="28" xfId="0" applyNumberFormat="1" applyFont="1" applyFill="1" applyBorder="1" applyAlignment="1" applyProtection="1">
      <alignment vertical="top"/>
      <protection locked="0"/>
    </xf>
    <xf numFmtId="169" fontId="4" fillId="3" borderId="0" xfId="22" applyFont="1" applyFill="1"/>
    <xf numFmtId="2" fontId="0" fillId="3" borderId="0" xfId="0" applyNumberFormat="1" applyFont="1" applyFill="1" applyBorder="1" applyAlignment="1">
      <alignment vertical="top"/>
    </xf>
    <xf numFmtId="2" fontId="0" fillId="3" borderId="0" xfId="0" applyNumberFormat="1" applyFont="1" applyFill="1" applyAlignment="1" applyProtection="1">
      <alignment vertical="top"/>
      <protection locked="0"/>
    </xf>
    <xf numFmtId="2" fontId="0" fillId="3" borderId="0" xfId="0" applyNumberFormat="1" applyFont="1" applyFill="1" applyAlignment="1">
      <alignment vertical="top"/>
    </xf>
    <xf numFmtId="0" fontId="5" fillId="6" borderId="0" xfId="47" applyFont="1" applyFill="1" applyBorder="1" applyAlignment="1">
      <alignment vertical="top"/>
    </xf>
    <xf numFmtId="2" fontId="4" fillId="3" borderId="0" xfId="0" applyNumberFormat="1" applyFont="1" applyFill="1"/>
    <xf numFmtId="0" fontId="5" fillId="0" borderId="0" xfId="55"/>
    <xf numFmtId="2" fontId="5" fillId="0" borderId="0" xfId="55" applyNumberFormat="1" applyFont="1" applyBorder="1" applyAlignment="1">
      <alignment vertical="top"/>
    </xf>
    <xf numFmtId="2" fontId="5" fillId="6" borderId="0" xfId="55" applyNumberFormat="1" applyFont="1" applyFill="1" applyAlignment="1" applyProtection="1">
      <alignment vertical="top"/>
      <protection locked="0"/>
    </xf>
    <xf numFmtId="2" fontId="5" fillId="0" borderId="0" xfId="55" applyNumberFormat="1" applyFont="1" applyAlignment="1">
      <alignment vertical="top"/>
    </xf>
    <xf numFmtId="0" fontId="5" fillId="0" borderId="0" xfId="57" applyFont="1" applyAlignment="1">
      <alignment vertical="top"/>
    </xf>
    <xf numFmtId="0" fontId="5" fillId="0" borderId="0" xfId="57"/>
    <xf numFmtId="2" fontId="5" fillId="0" borderId="0" xfId="57" applyNumberFormat="1" applyFont="1" applyBorder="1" applyAlignment="1">
      <alignment vertical="top"/>
    </xf>
    <xf numFmtId="2" fontId="5" fillId="6" borderId="0" xfId="57" applyNumberFormat="1" applyFont="1" applyFill="1" applyAlignment="1" applyProtection="1">
      <alignment vertical="top"/>
      <protection locked="0"/>
    </xf>
    <xf numFmtId="2" fontId="5" fillId="0" borderId="0" xfId="57" applyNumberFormat="1" applyFont="1" applyAlignment="1">
      <alignment vertical="top"/>
    </xf>
    <xf numFmtId="0" fontId="5" fillId="0" borderId="0" xfId="60" applyNumberFormat="1" applyFont="1" applyAlignment="1">
      <alignment vertical="top"/>
    </xf>
    <xf numFmtId="2" fontId="5" fillId="0" borderId="28" xfId="55" applyNumberFormat="1" applyFont="1" applyBorder="1" applyAlignment="1" applyProtection="1">
      <alignment vertical="top"/>
      <protection locked="0"/>
    </xf>
    <xf numFmtId="0" fontId="5" fillId="3" borderId="2" xfId="46" applyFont="1" applyFill="1" applyBorder="1" applyAlignment="1">
      <alignment vertical="top"/>
    </xf>
    <xf numFmtId="171" fontId="5" fillId="0" borderId="2" xfId="0" applyNumberFormat="1" applyFont="1" applyBorder="1" applyAlignment="1">
      <alignment vertical="top"/>
    </xf>
    <xf numFmtId="0" fontId="5" fillId="3" borderId="2" xfId="47" applyFont="1" applyFill="1" applyBorder="1" applyAlignment="1">
      <alignment vertical="top"/>
    </xf>
    <xf numFmtId="0" fontId="4" fillId="3" borderId="2" xfId="0" applyFont="1" applyFill="1" applyBorder="1"/>
    <xf numFmtId="168" fontId="0" fillId="3" borderId="2" xfId="1" applyNumberFormat="1" applyFont="1" applyFill="1" applyBorder="1" applyAlignment="1">
      <alignment vertical="top"/>
    </xf>
    <xf numFmtId="165" fontId="0" fillId="3" borderId="2" xfId="0" applyNumberFormat="1" applyFont="1" applyFill="1" applyBorder="1" applyAlignment="1">
      <alignment vertical="top"/>
    </xf>
    <xf numFmtId="2" fontId="5" fillId="3" borderId="2" xfId="16" applyNumberFormat="1" applyFont="1" applyFill="1" applyBorder="1" applyAlignment="1" applyProtection="1">
      <alignment vertical="top"/>
      <protection locked="0"/>
    </xf>
    <xf numFmtId="0" fontId="0" fillId="3" borderId="2" xfId="1" applyNumberFormat="1" applyFont="1" applyFill="1" applyBorder="1" applyAlignment="1">
      <alignment vertical="top"/>
    </xf>
    <xf numFmtId="171" fontId="0" fillId="3" borderId="2" xfId="0" applyNumberFormat="1" applyFill="1" applyBorder="1"/>
    <xf numFmtId="170" fontId="4" fillId="3" borderId="2" xfId="0" applyNumberFormat="1" applyFont="1" applyFill="1" applyBorder="1"/>
    <xf numFmtId="0" fontId="5" fillId="3" borderId="2" xfId="55" applyFont="1" applyFill="1" applyBorder="1"/>
    <xf numFmtId="0" fontId="5" fillId="3" borderId="2" xfId="56" applyFont="1" applyFill="1" applyBorder="1" applyAlignment="1" applyProtection="1">
      <alignment vertical="top"/>
      <protection locked="0"/>
    </xf>
    <xf numFmtId="0" fontId="5" fillId="3" borderId="2" xfId="57" applyFont="1" applyFill="1" applyBorder="1" applyAlignment="1">
      <alignment vertical="top"/>
    </xf>
    <xf numFmtId="169" fontId="4" fillId="3" borderId="2" xfId="22" applyFont="1" applyFill="1" applyBorder="1"/>
    <xf numFmtId="168" fontId="5" fillId="3" borderId="2" xfId="1" applyNumberFormat="1" applyFont="1" applyFill="1" applyBorder="1" applyAlignment="1">
      <alignment vertical="top"/>
    </xf>
    <xf numFmtId="0" fontId="5" fillId="3" borderId="2" xfId="1" applyNumberFormat="1" applyFont="1" applyFill="1" applyBorder="1" applyAlignment="1">
      <alignment vertical="top"/>
    </xf>
    <xf numFmtId="49" fontId="34" fillId="3" borderId="2" xfId="0" applyNumberFormat="1" applyFont="1" applyFill="1" applyBorder="1" applyAlignment="1"/>
    <xf numFmtId="0" fontId="5" fillId="3" borderId="2" xfId="16" applyFont="1" applyFill="1" applyBorder="1" applyAlignment="1" applyProtection="1">
      <alignment vertical="top"/>
      <protection locked="0"/>
    </xf>
    <xf numFmtId="0" fontId="5" fillId="3" borderId="2" xfId="8" applyFont="1" applyFill="1" applyBorder="1" applyAlignment="1" applyProtection="1">
      <alignment vertical="top"/>
      <protection locked="0"/>
    </xf>
    <xf numFmtId="0" fontId="5" fillId="3" borderId="2" xfId="16" applyFont="1" applyFill="1" applyBorder="1" applyAlignment="1">
      <alignment vertical="top"/>
    </xf>
    <xf numFmtId="171" fontId="5" fillId="3" borderId="2" xfId="52" applyNumberFormat="1" applyFont="1" applyFill="1" applyBorder="1" applyAlignment="1">
      <alignment vertical="top"/>
    </xf>
    <xf numFmtId="1" fontId="5" fillId="3" borderId="2" xfId="16" applyNumberFormat="1" applyFont="1" applyFill="1" applyBorder="1" applyAlignment="1" applyProtection="1">
      <alignment vertical="top"/>
      <protection locked="0"/>
    </xf>
    <xf numFmtId="0" fontId="5" fillId="3" borderId="2" xfId="1" applyNumberFormat="1" applyFont="1" applyFill="1" applyBorder="1"/>
    <xf numFmtId="171" fontId="35" fillId="3" borderId="2" xfId="52" applyNumberFormat="1" applyFont="1" applyFill="1" applyBorder="1" applyAlignment="1" applyProtection="1">
      <alignment vertical="top"/>
      <protection locked="0"/>
    </xf>
    <xf numFmtId="171" fontId="5" fillId="3" borderId="2" xfId="46" applyNumberFormat="1" applyFont="1" applyFill="1" applyBorder="1" applyAlignment="1">
      <alignment vertical="top"/>
    </xf>
    <xf numFmtId="171" fontId="5" fillId="3" borderId="2" xfId="0" applyNumberFormat="1" applyFont="1" applyFill="1" applyBorder="1" applyAlignment="1">
      <alignment vertical="top"/>
    </xf>
    <xf numFmtId="0" fontId="5" fillId="3" borderId="2" xfId="48" applyFont="1" applyFill="1" applyBorder="1" applyAlignment="1" applyProtection="1">
      <alignment vertical="top"/>
      <protection locked="0"/>
    </xf>
    <xf numFmtId="0" fontId="5" fillId="3" borderId="2" xfId="16" applyFont="1" applyFill="1" applyBorder="1"/>
    <xf numFmtId="171" fontId="5" fillId="3" borderId="2" xfId="18" applyNumberFormat="1" applyFont="1" applyFill="1" applyBorder="1" applyAlignment="1" applyProtection="1">
      <alignment vertical="top"/>
      <protection locked="0"/>
    </xf>
    <xf numFmtId="0" fontId="5" fillId="3" borderId="2" xfId="34" applyFont="1" applyFill="1" applyBorder="1" applyAlignment="1" applyProtection="1">
      <alignment vertical="top"/>
      <protection locked="0"/>
    </xf>
    <xf numFmtId="0" fontId="5" fillId="3" borderId="2" xfId="49" applyFont="1" applyFill="1" applyBorder="1" applyAlignment="1" applyProtection="1">
      <alignment vertical="top"/>
      <protection locked="0"/>
    </xf>
    <xf numFmtId="0" fontId="5" fillId="3" borderId="2" xfId="47" applyFont="1" applyFill="1" applyBorder="1"/>
    <xf numFmtId="1" fontId="5" fillId="3" borderId="2" xfId="51" applyNumberFormat="1" applyFont="1" applyFill="1" applyBorder="1" applyAlignment="1" applyProtection="1">
      <alignment vertical="top"/>
      <protection locked="0"/>
    </xf>
    <xf numFmtId="0" fontId="5" fillId="3" borderId="2" xfId="18" applyFont="1" applyFill="1" applyBorder="1" applyAlignment="1" applyProtection="1">
      <alignment vertical="top"/>
      <protection locked="0"/>
    </xf>
    <xf numFmtId="0" fontId="5" fillId="3" borderId="2" xfId="50" applyFont="1" applyFill="1" applyBorder="1" applyAlignment="1" applyProtection="1">
      <alignment vertical="top"/>
      <protection locked="0"/>
    </xf>
    <xf numFmtId="0" fontId="5" fillId="3" borderId="2" xfId="51" applyFont="1" applyFill="1" applyBorder="1" applyAlignment="1" applyProtection="1">
      <alignment vertical="top"/>
      <protection locked="0"/>
    </xf>
    <xf numFmtId="171" fontId="5" fillId="3" borderId="2" xfId="51" applyNumberFormat="1" applyFont="1" applyFill="1" applyBorder="1" applyAlignment="1" applyProtection="1">
      <alignment vertical="top"/>
      <protection locked="0"/>
    </xf>
    <xf numFmtId="43" fontId="5" fillId="3" borderId="2" xfId="1" applyFont="1" applyFill="1" applyBorder="1" applyAlignment="1" applyProtection="1">
      <alignment vertical="top"/>
      <protection locked="0"/>
    </xf>
    <xf numFmtId="171" fontId="5" fillId="3" borderId="2" xfId="19" applyNumberFormat="1" applyFont="1" applyFill="1" applyBorder="1" applyAlignment="1" applyProtection="1">
      <alignment vertical="top"/>
      <protection locked="0"/>
    </xf>
    <xf numFmtId="171" fontId="5" fillId="3" borderId="2" xfId="53" applyNumberFormat="1" applyFont="1" applyFill="1" applyBorder="1" applyAlignment="1">
      <alignment vertical="top"/>
    </xf>
    <xf numFmtId="43" fontId="5" fillId="3" borderId="2" xfId="1" applyFont="1" applyFill="1" applyBorder="1" applyAlignment="1">
      <alignment vertical="top"/>
    </xf>
    <xf numFmtId="171" fontId="5" fillId="3" borderId="2" xfId="16" applyNumberFormat="1" applyFont="1" applyFill="1" applyBorder="1" applyAlignment="1">
      <alignment vertical="top"/>
    </xf>
    <xf numFmtId="171" fontId="5" fillId="3" borderId="2" xfId="54" applyNumberFormat="1" applyFont="1" applyFill="1" applyBorder="1" applyAlignment="1">
      <alignment vertical="top"/>
    </xf>
    <xf numFmtId="171" fontId="35" fillId="3" borderId="2" xfId="16" applyNumberFormat="1" applyFont="1" applyFill="1" applyBorder="1" applyAlignment="1" applyProtection="1">
      <alignment vertical="top"/>
      <protection locked="0"/>
    </xf>
    <xf numFmtId="171" fontId="5" fillId="3" borderId="2" xfId="47" applyNumberFormat="1" applyFont="1" applyFill="1" applyBorder="1" applyAlignment="1">
      <alignment vertical="top"/>
    </xf>
    <xf numFmtId="0" fontId="5" fillId="3" borderId="2" xfId="55" applyFill="1" applyBorder="1"/>
    <xf numFmtId="171" fontId="5" fillId="3" borderId="2" xfId="55" applyNumberFormat="1" applyFill="1" applyBorder="1"/>
    <xf numFmtId="2" fontId="5" fillId="3" borderId="2" xfId="55" applyNumberFormat="1" applyFont="1" applyFill="1" applyBorder="1" applyAlignment="1" applyProtection="1">
      <alignment vertical="top"/>
      <protection locked="0"/>
    </xf>
    <xf numFmtId="0" fontId="5" fillId="3" borderId="2" xfId="57" applyFill="1" applyBorder="1"/>
    <xf numFmtId="168" fontId="5" fillId="3" borderId="2" xfId="60" applyNumberFormat="1" applyFont="1" applyFill="1" applyBorder="1" applyAlignment="1">
      <alignment vertical="top"/>
    </xf>
    <xf numFmtId="165" fontId="5" fillId="3" borderId="2" xfId="57" applyNumberFormat="1" applyFont="1" applyFill="1" applyBorder="1" applyAlignment="1">
      <alignment vertical="top"/>
    </xf>
    <xf numFmtId="0" fontId="5" fillId="3" borderId="2" xfId="60" applyNumberFormat="1" applyFont="1" applyFill="1" applyBorder="1" applyAlignment="1">
      <alignment vertical="top"/>
    </xf>
    <xf numFmtId="2" fontId="5" fillId="3" borderId="2" xfId="57" applyNumberFormat="1" applyFont="1" applyFill="1" applyBorder="1" applyAlignment="1" applyProtection="1">
      <alignment vertical="top"/>
      <protection locked="0"/>
    </xf>
    <xf numFmtId="15" fontId="5" fillId="3" borderId="2" xfId="57" applyNumberFormat="1" applyFill="1" applyBorder="1"/>
    <xf numFmtId="0" fontId="5" fillId="3" borderId="2" xfId="57" applyFont="1" applyFill="1" applyBorder="1"/>
    <xf numFmtId="0" fontId="5" fillId="3" borderId="2" xfId="55" applyFont="1" applyFill="1" applyBorder="1" applyAlignment="1">
      <alignment vertical="top"/>
    </xf>
    <xf numFmtId="168" fontId="5" fillId="3" borderId="2" xfId="22" applyNumberFormat="1" applyFont="1" applyFill="1" applyBorder="1" applyAlignment="1">
      <alignment vertical="top"/>
    </xf>
    <xf numFmtId="165" fontId="5" fillId="3" borderId="2" xfId="55" applyNumberFormat="1" applyFont="1" applyFill="1" applyBorder="1" applyAlignment="1">
      <alignment vertical="top"/>
    </xf>
    <xf numFmtId="15" fontId="5" fillId="3" borderId="2" xfId="55" applyNumberFormat="1" applyFill="1" applyBorder="1"/>
    <xf numFmtId="0" fontId="5" fillId="3" borderId="2" xfId="22" applyNumberFormat="1" applyFont="1" applyFill="1" applyBorder="1" applyAlignment="1">
      <alignment vertical="top"/>
    </xf>
    <xf numFmtId="0" fontId="0" fillId="3" borderId="2" xfId="0" applyFont="1" applyFill="1" applyBorder="1" applyAlignment="1">
      <alignment horizontal="right" vertical="top"/>
    </xf>
    <xf numFmtId="168" fontId="0" fillId="3" borderId="2" xfId="22" applyNumberFormat="1" applyFont="1" applyFill="1" applyBorder="1" applyAlignment="1">
      <alignment vertical="top"/>
    </xf>
    <xf numFmtId="2" fontId="0" fillId="0" borderId="0" xfId="0" applyNumberFormat="1"/>
    <xf numFmtId="0" fontId="32" fillId="7" borderId="2" xfId="0" applyFont="1" applyFill="1" applyBorder="1" applyAlignment="1">
      <alignment horizontal="left"/>
    </xf>
    <xf numFmtId="0" fontId="31" fillId="7" borderId="2" xfId="0" applyFont="1" applyFill="1" applyBorder="1" applyAlignment="1">
      <alignment horizontal="center"/>
    </xf>
    <xf numFmtId="1" fontId="0" fillId="0" borderId="0" xfId="0" applyNumberFormat="1"/>
    <xf numFmtId="167" fontId="0" fillId="0" borderId="0" xfId="22" applyNumberFormat="1" applyFont="1"/>
    <xf numFmtId="167" fontId="0" fillId="0" borderId="0" xfId="0" applyNumberFormat="1"/>
    <xf numFmtId="0" fontId="5" fillId="0" borderId="0" xfId="0" applyFont="1" applyFill="1" applyBorder="1" applyAlignment="1">
      <alignment vertical="top"/>
    </xf>
    <xf numFmtId="0" fontId="31" fillId="7" borderId="2" xfId="0" applyFont="1" applyFill="1" applyBorder="1" applyAlignment="1">
      <alignment horizontal="left"/>
    </xf>
    <xf numFmtId="1" fontId="5" fillId="0" borderId="0" xfId="0" applyNumberFormat="1" applyFont="1"/>
    <xf numFmtId="2" fontId="5" fillId="0" borderId="0" xfId="0" applyNumberFormat="1" applyFont="1"/>
    <xf numFmtId="0" fontId="5" fillId="0" borderId="0" xfId="0" applyFont="1" applyFill="1" applyBorder="1"/>
    <xf numFmtId="165" fontId="5" fillId="3" borderId="0" xfId="26" applyNumberFormat="1" applyFont="1" applyFill="1" applyBorder="1" applyAlignment="1" applyProtection="1">
      <alignment vertical="top"/>
      <protection locked="0"/>
    </xf>
    <xf numFmtId="2" fontId="0" fillId="0" borderId="2" xfId="0" applyNumberFormat="1" applyBorder="1"/>
    <xf numFmtId="167" fontId="0" fillId="0" borderId="2" xfId="0" applyNumberFormat="1" applyBorder="1"/>
    <xf numFmtId="0" fontId="20" fillId="0" borderId="2" xfId="0" applyFont="1" applyBorder="1"/>
    <xf numFmtId="0" fontId="5" fillId="0" borderId="2" xfId="0" applyFont="1" applyFill="1" applyBorder="1" applyAlignment="1">
      <alignment vertical="top"/>
    </xf>
    <xf numFmtId="168" fontId="5" fillId="0" borderId="2" xfId="22" applyNumberFormat="1" applyFont="1" applyFill="1" applyBorder="1" applyAlignment="1">
      <alignment vertical="top"/>
    </xf>
    <xf numFmtId="171" fontId="5" fillId="0" borderId="2" xfId="0" applyNumberFormat="1" applyFont="1" applyBorder="1"/>
    <xf numFmtId="0" fontId="5" fillId="0" borderId="2" xfId="0" applyFont="1" applyFill="1" applyBorder="1"/>
    <xf numFmtId="0" fontId="5" fillId="3" borderId="2" xfId="0" applyFont="1" applyFill="1" applyBorder="1" applyAlignment="1"/>
    <xf numFmtId="2" fontId="5" fillId="0" borderId="2" xfId="0" applyNumberFormat="1" applyFont="1" applyBorder="1"/>
    <xf numFmtId="0" fontId="20" fillId="0" borderId="2" xfId="0" applyFont="1" applyFill="1" applyBorder="1" applyAlignment="1">
      <alignment horizontal="left"/>
    </xf>
    <xf numFmtId="0" fontId="20" fillId="0" borderId="2" xfId="0" applyFont="1" applyFill="1" applyBorder="1" applyAlignment="1"/>
    <xf numFmtId="0" fontId="28" fillId="3" borderId="2" xfId="0" applyFont="1" applyFill="1" applyBorder="1" applyAlignment="1"/>
    <xf numFmtId="170" fontId="0" fillId="0" borderId="2" xfId="0" applyNumberFormat="1" applyBorder="1"/>
    <xf numFmtId="0" fontId="5" fillId="0" borderId="2" xfId="43" applyFont="1" applyBorder="1" applyAlignment="1">
      <alignment vertical="top"/>
    </xf>
    <xf numFmtId="0" fontId="29" fillId="3" borderId="2" xfId="0" applyFont="1" applyFill="1" applyBorder="1" applyAlignment="1">
      <alignment vertical="center" wrapText="1"/>
    </xf>
    <xf numFmtId="0" fontId="29" fillId="3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41" fontId="18" fillId="0" borderId="4" xfId="1" applyNumberFormat="1" applyFont="1" applyBorder="1" applyAlignment="1">
      <alignment horizontal="center" vertical="center" wrapText="1"/>
    </xf>
    <xf numFmtId="41" fontId="18" fillId="0" borderId="5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43" fontId="18" fillId="0" borderId="2" xfId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5" xfId="0" applyFont="1" applyBorder="1"/>
    <xf numFmtId="0" fontId="18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37" fontId="18" fillId="0" borderId="2" xfId="1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37" fontId="11" fillId="0" borderId="0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5" xfId="0" applyFont="1" applyBorder="1" applyAlignment="1">
      <alignment horizontal="center" vertical="center"/>
    </xf>
    <xf numFmtId="37" fontId="18" fillId="0" borderId="4" xfId="1" applyNumberFormat="1" applyFont="1" applyBorder="1" applyAlignment="1">
      <alignment horizontal="center" vertical="center" wrapText="1"/>
    </xf>
    <xf numFmtId="37" fontId="18" fillId="0" borderId="5" xfId="1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0" fillId="0" borderId="0" xfId="0" applyNumberFormat="1"/>
  </cellXfs>
  <cellStyles count="61">
    <cellStyle name="Comma" xfId="1" builtinId="3"/>
    <cellStyle name="Comma 11" xfId="22"/>
    <cellStyle name="Comma 11 2 2 2" xfId="25"/>
    <cellStyle name="Comma 18" xfId="3"/>
    <cellStyle name="Comma 24" xfId="7"/>
    <cellStyle name="Comma 25" xfId="13"/>
    <cellStyle name="Comma 29" xfId="12"/>
    <cellStyle name="Comma 35" xfId="60"/>
    <cellStyle name="Comma 4" xfId="38"/>
    <cellStyle name="Normal" xfId="0" builtinId="0"/>
    <cellStyle name="Normal 10" xfId="36"/>
    <cellStyle name="Normal 10 2" xfId="55"/>
    <cellStyle name="Normal 109" xfId="37"/>
    <cellStyle name="Normal 110" xfId="43"/>
    <cellStyle name="Normal 112" xfId="42"/>
    <cellStyle name="Normal 115 2" xfId="11"/>
    <cellStyle name="Normal 12" xfId="8"/>
    <cellStyle name="Normal 132" xfId="45"/>
    <cellStyle name="Normal 136 3" xfId="39"/>
    <cellStyle name="Normal 139" xfId="6"/>
    <cellStyle name="Normal 140" xfId="10"/>
    <cellStyle name="Normal 142" xfId="9"/>
    <cellStyle name="Normal 143" xfId="57"/>
    <cellStyle name="Normal 2 51" xfId="54"/>
    <cellStyle name="Normal 2 52" xfId="21"/>
    <cellStyle name="Normal 3" xfId="20"/>
    <cellStyle name="Normal 3 2" xfId="16"/>
    <cellStyle name="Normal 3 2 2 2 2" xfId="31"/>
    <cellStyle name="Normal 46" xfId="18"/>
    <cellStyle name="Normal 5" xfId="28"/>
    <cellStyle name="Normal 56 2" xfId="15"/>
    <cellStyle name="Normal 61 2" xfId="53"/>
    <cellStyle name="Normal 62" xfId="14"/>
    <cellStyle name="Normal 63 2" xfId="19"/>
    <cellStyle name="Normal 63 2 2 2" xfId="32"/>
    <cellStyle name="Normal 64" xfId="50"/>
    <cellStyle name="Normal 65 2" xfId="5"/>
    <cellStyle name="Normal 65 2 2" xfId="29"/>
    <cellStyle name="Normal 65 2 2 2" xfId="34"/>
    <cellStyle name="Normal 7" xfId="49"/>
    <cellStyle name="Normal 74" xfId="26"/>
    <cellStyle name="Normal 74 2" xfId="58"/>
    <cellStyle name="Normal 74 3" xfId="59"/>
    <cellStyle name="Normal 75" xfId="51"/>
    <cellStyle name="Normal 75 14 2" xfId="41"/>
    <cellStyle name="Normal 76" xfId="52"/>
    <cellStyle name="Normal 77" xfId="40"/>
    <cellStyle name="Normal 77 10 3" xfId="56"/>
    <cellStyle name="Normal 78" xfId="24"/>
    <cellStyle name="Normal 8" xfId="48"/>
    <cellStyle name="Normal 82" xfId="35"/>
    <cellStyle name="Normal 83" xfId="30"/>
    <cellStyle name="Normal 84" xfId="2"/>
    <cellStyle name="Normal 84 2" xfId="27"/>
    <cellStyle name="Normal 84 2 2 2" xfId="33"/>
    <cellStyle name="Normal 85" xfId="17"/>
    <cellStyle name="Normal 85 2" xfId="44"/>
    <cellStyle name="Normal 86" xfId="23"/>
    <cellStyle name="Normal 90" xfId="46"/>
    <cellStyle name="Normal 93" xfId="47"/>
    <cellStyle name="Normal 97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ad\Desktop\SHPI%20Reports%20for%202017-2018\SHPI%20Reports%202018\SHPI-monthly%20%20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4" name="Month"/>
    <tableColumn id="5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GridLines="0" view="pageLayout" topLeftCell="A76" zoomScale="110" zoomScalePageLayoutView="110" workbookViewId="0">
      <selection activeCell="H94" sqref="B84:H94"/>
    </sheetView>
  </sheetViews>
  <sheetFormatPr defaultColWidth="8.88671875" defaultRowHeight="13.8" x14ac:dyDescent="0.25"/>
  <cols>
    <col min="1" max="1" width="1" style="1" customWidth="1"/>
    <col min="2" max="2" width="14.44140625" style="1" customWidth="1"/>
    <col min="3" max="3" width="3.109375" style="1" customWidth="1"/>
    <col min="4" max="4" width="14" style="1" customWidth="1"/>
    <col min="5" max="5" width="13.5546875" style="1" customWidth="1"/>
    <col min="6" max="7" width="12.33203125" style="1" customWidth="1"/>
    <col min="8" max="8" width="12" style="1" customWidth="1"/>
    <col min="9" max="9" width="12.5546875" style="1" customWidth="1"/>
    <col min="10" max="10" width="11.88671875" style="1" customWidth="1"/>
    <col min="11" max="16384" width="8.88671875" style="1"/>
  </cols>
  <sheetData>
    <row r="1" spans="1:9" ht="15.6" customHeight="1" x14ac:dyDescent="0.2">
      <c r="A1" s="19"/>
      <c r="B1" s="19"/>
      <c r="C1" s="459" t="s">
        <v>68</v>
      </c>
      <c r="D1" s="459"/>
      <c r="E1" s="459"/>
      <c r="F1" s="459"/>
      <c r="G1" s="459"/>
      <c r="H1" s="459"/>
      <c r="I1" s="19"/>
    </row>
    <row r="2" spans="1:9" ht="14.25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2">
      <c r="A3" s="27" t="s">
        <v>101</v>
      </c>
      <c r="B3" s="28"/>
      <c r="C3" s="426" t="s">
        <v>3</v>
      </c>
      <c r="D3" s="427"/>
      <c r="E3" s="29"/>
      <c r="F3" s="27" t="s">
        <v>99</v>
      </c>
      <c r="G3" s="428" t="s">
        <v>8</v>
      </c>
      <c r="H3" s="428"/>
      <c r="I3" s="30"/>
    </row>
    <row r="4" spans="1:9" ht="14.25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ht="17.25" customHeight="1" x14ac:dyDescent="0.2">
      <c r="A5" s="437" t="s">
        <v>247</v>
      </c>
      <c r="B5" s="428"/>
      <c r="C5" s="428"/>
      <c r="D5" s="438"/>
      <c r="E5" s="29"/>
      <c r="F5" s="27" t="s">
        <v>100</v>
      </c>
      <c r="G5" s="28"/>
      <c r="H5" s="460">
        <v>2018</v>
      </c>
      <c r="I5" s="461"/>
    </row>
    <row r="6" spans="1:9" ht="14.25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14.25" x14ac:dyDescent="0.2">
      <c r="A7" s="19" t="s">
        <v>10</v>
      </c>
      <c r="B7" s="20"/>
      <c r="C7" s="20"/>
      <c r="D7" s="20"/>
      <c r="E7" s="20"/>
      <c r="F7" s="20"/>
      <c r="G7" s="20"/>
      <c r="H7" s="20"/>
      <c r="I7" s="19"/>
    </row>
    <row r="8" spans="1:9" ht="20.25" customHeight="1" x14ac:dyDescent="0.25">
      <c r="A8" s="19" t="s">
        <v>170</v>
      </c>
      <c r="B8" s="20"/>
      <c r="C8" s="20"/>
      <c r="D8" s="1" t="s">
        <v>205</v>
      </c>
      <c r="E8" s="20" t="s">
        <v>171</v>
      </c>
      <c r="F8" s="20" t="s">
        <v>293</v>
      </c>
      <c r="H8" s="20" t="s">
        <v>11</v>
      </c>
      <c r="I8" s="19"/>
    </row>
    <row r="9" spans="1:9" ht="14.25" x14ac:dyDescent="0.2">
      <c r="A9" s="19"/>
      <c r="B9" s="20"/>
      <c r="C9" s="20"/>
      <c r="D9" s="20"/>
      <c r="E9" s="20"/>
      <c r="F9" s="20"/>
      <c r="G9" s="20"/>
      <c r="H9" s="20"/>
      <c r="I9" s="19"/>
    </row>
    <row r="10" spans="1:9" ht="14.25" x14ac:dyDescent="0.2">
      <c r="A10" s="19"/>
      <c r="B10" s="20"/>
      <c r="C10" s="20"/>
      <c r="D10" s="20"/>
      <c r="E10" s="20" t="s">
        <v>172</v>
      </c>
      <c r="F10" s="35" t="s">
        <v>524</v>
      </c>
      <c r="G10" s="20"/>
      <c r="H10" s="36"/>
      <c r="I10" s="19"/>
    </row>
    <row r="11" spans="1:9" ht="6.75" customHeight="1" thickBot="1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8.75" customHeight="1" thickTop="1" x14ac:dyDescent="0.2">
      <c r="A12" s="19"/>
      <c r="B12" s="20" t="s">
        <v>94</v>
      </c>
      <c r="C12" s="19"/>
      <c r="D12" s="19"/>
      <c r="E12" s="19"/>
      <c r="F12" s="19"/>
      <c r="G12" s="19"/>
      <c r="H12" s="19"/>
      <c r="I12" s="19"/>
    </row>
    <row r="13" spans="1:9" ht="18" customHeight="1" x14ac:dyDescent="0.2">
      <c r="A13" s="19" t="s">
        <v>12</v>
      </c>
      <c r="B13" s="20"/>
      <c r="C13" s="19"/>
      <c r="D13" s="19"/>
      <c r="E13" s="32"/>
      <c r="F13" s="32"/>
      <c r="G13" s="32"/>
      <c r="H13" s="19"/>
      <c r="I13" s="19"/>
    </row>
    <row r="14" spans="1:9" ht="18.600000000000001" customHeight="1" x14ac:dyDescent="0.2">
      <c r="A14" s="19"/>
      <c r="B14" s="429"/>
      <c r="C14" s="430"/>
      <c r="D14" s="430"/>
      <c r="E14" s="431"/>
      <c r="F14" s="435" t="s">
        <v>14</v>
      </c>
      <c r="G14" s="435"/>
      <c r="H14" s="435" t="s">
        <v>15</v>
      </c>
      <c r="I14" s="435"/>
    </row>
    <row r="15" spans="1:9" ht="18" customHeight="1" x14ac:dyDescent="0.25">
      <c r="A15" s="19"/>
      <c r="B15" s="413" t="s">
        <v>13</v>
      </c>
      <c r="C15" s="413"/>
      <c r="D15" s="413"/>
      <c r="E15" s="413"/>
      <c r="F15" s="420">
        <v>26095</v>
      </c>
      <c r="G15" s="420"/>
      <c r="H15" s="436">
        <f>IFERROR(VLOOKUP(G3,[1]Sheet1!G2:H6,2,FALSE)," ")</f>
        <v>193100</v>
      </c>
      <c r="I15" s="436"/>
    </row>
    <row r="16" spans="1:9" ht="27" customHeight="1" x14ac:dyDescent="0.25">
      <c r="A16" s="19"/>
      <c r="B16" s="389" t="s">
        <v>258</v>
      </c>
      <c r="C16" s="390"/>
      <c r="D16" s="390"/>
      <c r="E16" s="391"/>
      <c r="F16" s="389">
        <v>5480</v>
      </c>
      <c r="G16" s="391"/>
      <c r="H16" s="395">
        <v>38360</v>
      </c>
      <c r="I16" s="396"/>
    </row>
    <row r="17" spans="1:12" ht="18" customHeight="1" x14ac:dyDescent="0.25">
      <c r="A17" s="19"/>
      <c r="B17" s="392"/>
      <c r="C17" s="393"/>
      <c r="D17" s="393"/>
      <c r="E17" s="394"/>
      <c r="F17" s="392"/>
      <c r="G17" s="394"/>
      <c r="H17" s="397"/>
      <c r="I17" s="398"/>
    </row>
    <row r="18" spans="1:12" ht="23.25" customHeight="1" x14ac:dyDescent="0.25">
      <c r="A18" s="19"/>
      <c r="B18" s="432" t="s">
        <v>255</v>
      </c>
      <c r="C18" s="433"/>
      <c r="D18" s="433"/>
      <c r="E18" s="434"/>
      <c r="F18" s="413"/>
      <c r="G18" s="413"/>
      <c r="H18" s="413"/>
      <c r="I18" s="413"/>
    </row>
    <row r="19" spans="1:12" ht="18" customHeight="1" thickBot="1" x14ac:dyDescent="0.3">
      <c r="A19" s="19"/>
      <c r="B19" s="423" t="s">
        <v>70</v>
      </c>
      <c r="C19" s="424"/>
      <c r="D19" s="424"/>
      <c r="E19" s="425"/>
      <c r="F19" s="405">
        <v>5340</v>
      </c>
      <c r="G19" s="405"/>
      <c r="H19" s="405">
        <v>35671</v>
      </c>
      <c r="I19" s="405"/>
      <c r="J19" s="15"/>
    </row>
    <row r="20" spans="1:12" ht="18" customHeight="1" thickBot="1" x14ac:dyDescent="0.3">
      <c r="A20" s="19"/>
      <c r="B20" s="386" t="s">
        <v>89</v>
      </c>
      <c r="C20" s="387"/>
      <c r="D20" s="387"/>
      <c r="E20" s="388"/>
      <c r="F20" s="386">
        <v>20755</v>
      </c>
      <c r="G20" s="388"/>
      <c r="H20" s="406">
        <v>154740</v>
      </c>
      <c r="I20" s="406"/>
      <c r="J20" s="16"/>
    </row>
    <row r="21" spans="1:12" ht="18" customHeight="1" x14ac:dyDescent="0.25">
      <c r="A21" s="19"/>
      <c r="B21" s="407" t="s">
        <v>256</v>
      </c>
      <c r="C21" s="408"/>
      <c r="D21" s="408"/>
      <c r="E21" s="409"/>
      <c r="F21" s="421">
        <v>733</v>
      </c>
      <c r="G21" s="421"/>
      <c r="H21" s="422">
        <v>4142</v>
      </c>
      <c r="I21" s="422"/>
    </row>
    <row r="22" spans="1:12" ht="18" customHeight="1" x14ac:dyDescent="0.25">
      <c r="A22" s="19"/>
      <c r="B22" s="415" t="s">
        <v>257</v>
      </c>
      <c r="C22" s="416"/>
      <c r="D22" s="416"/>
      <c r="E22" s="417"/>
      <c r="F22" s="420">
        <f>90+17</f>
        <v>107</v>
      </c>
      <c r="G22" s="420"/>
      <c r="H22" s="413">
        <f>77+413+49+46</f>
        <v>585</v>
      </c>
      <c r="I22" s="413"/>
    </row>
    <row r="23" spans="1:12" ht="15" customHeight="1" x14ac:dyDescent="0.25">
      <c r="A23" s="19"/>
      <c r="B23" s="441" t="s">
        <v>71</v>
      </c>
      <c r="C23" s="442"/>
      <c r="D23" s="442"/>
      <c r="E23" s="443"/>
      <c r="F23" s="420">
        <f>733+107</f>
        <v>840</v>
      </c>
      <c r="G23" s="420"/>
      <c r="H23" s="413">
        <f>4142+585</f>
        <v>4727</v>
      </c>
      <c r="I23" s="413"/>
    </row>
    <row r="24" spans="1:12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12" x14ac:dyDescent="0.25">
      <c r="A25" s="19"/>
      <c r="B25" s="29" t="s">
        <v>22</v>
      </c>
      <c r="C25" s="19"/>
      <c r="D25" s="19"/>
      <c r="E25" s="19"/>
      <c r="F25" s="19"/>
      <c r="G25" s="19"/>
      <c r="H25" s="19"/>
      <c r="I25" s="19"/>
    </row>
    <row r="26" spans="1:12" x14ac:dyDescent="0.25">
      <c r="A26" s="19"/>
      <c r="B26" s="413" t="s">
        <v>23</v>
      </c>
      <c r="C26" s="413"/>
      <c r="D26" s="418" t="s">
        <v>21</v>
      </c>
      <c r="E26" s="418"/>
      <c r="F26" s="419" t="s">
        <v>90</v>
      </c>
      <c r="G26" s="419"/>
      <c r="H26" s="418" t="s">
        <v>32</v>
      </c>
      <c r="I26" s="418"/>
      <c r="J26" s="10"/>
      <c r="K26" s="10"/>
      <c r="L26" s="10"/>
    </row>
    <row r="27" spans="1:12" x14ac:dyDescent="0.25">
      <c r="A27" s="19"/>
      <c r="B27" s="413"/>
      <c r="C27" s="413"/>
      <c r="D27" s="111" t="s">
        <v>24</v>
      </c>
      <c r="E27" s="111" t="s">
        <v>25</v>
      </c>
      <c r="F27" s="86" t="s">
        <v>24</v>
      </c>
      <c r="G27" s="86" t="s">
        <v>25</v>
      </c>
      <c r="H27" s="111" t="s">
        <v>24</v>
      </c>
      <c r="I27" s="111" t="s">
        <v>25</v>
      </c>
      <c r="J27" s="10"/>
      <c r="K27" s="10"/>
      <c r="L27" s="10"/>
    </row>
    <row r="28" spans="1:12" x14ac:dyDescent="0.25">
      <c r="A28" s="19"/>
      <c r="B28" s="413" t="s">
        <v>26</v>
      </c>
      <c r="C28" s="413"/>
      <c r="D28" s="118">
        <f>87+60</f>
        <v>147</v>
      </c>
      <c r="E28" s="118">
        <f>61+40</f>
        <v>101</v>
      </c>
      <c r="F28" s="117">
        <f>10+12+2+1+2+1+3+4</f>
        <v>35</v>
      </c>
      <c r="G28" s="117">
        <f>11+7+4+3+1+1+5+1</f>
        <v>33</v>
      </c>
      <c r="H28" s="118">
        <f>87+35</f>
        <v>122</v>
      </c>
      <c r="I28" s="118">
        <f>1+61+33</f>
        <v>95</v>
      </c>
      <c r="J28" s="10"/>
      <c r="K28" s="10"/>
      <c r="L28" s="10"/>
    </row>
    <row r="29" spans="1:12" x14ac:dyDescent="0.25">
      <c r="A29" s="19"/>
      <c r="B29" s="413" t="s">
        <v>27</v>
      </c>
      <c r="C29" s="413"/>
      <c r="D29" s="118">
        <f>1589+224</f>
        <v>1813</v>
      </c>
      <c r="E29" s="118">
        <f>1407+224</f>
        <v>1631</v>
      </c>
      <c r="F29" s="117">
        <f>50+82+9+10+2+7+2+4+7+21</f>
        <v>194</v>
      </c>
      <c r="G29" s="117">
        <f>60+81+5+12+2+5+5+1+11+22</f>
        <v>204</v>
      </c>
      <c r="H29" s="118">
        <f>1+1589+194</f>
        <v>1784</v>
      </c>
      <c r="I29" s="118">
        <f>1407+204</f>
        <v>1611</v>
      </c>
      <c r="J29" s="10"/>
      <c r="K29" s="10"/>
      <c r="L29" s="10"/>
    </row>
    <row r="30" spans="1:12" x14ac:dyDescent="0.25">
      <c r="A30" s="19"/>
      <c r="B30" s="413" t="s">
        <v>28</v>
      </c>
      <c r="C30" s="413"/>
      <c r="D30" s="118">
        <f>7545+224+100</f>
        <v>7869</v>
      </c>
      <c r="E30" s="118">
        <f>7177+224+98</f>
        <v>7499</v>
      </c>
      <c r="F30" s="117">
        <f>87+227+26+19+2+7+7+2+27+39</f>
        <v>443</v>
      </c>
      <c r="G30" s="117">
        <f>110+197+25+14+5+16+4+3+59+33</f>
        <v>466</v>
      </c>
      <c r="H30" s="118">
        <f>3+7545+443</f>
        <v>7991</v>
      </c>
      <c r="I30" s="118">
        <f>8+7177+466</f>
        <v>7651</v>
      </c>
      <c r="J30" s="10"/>
      <c r="K30" s="10"/>
      <c r="L30" s="10"/>
    </row>
    <row r="31" spans="1:12" x14ac:dyDescent="0.25">
      <c r="A31" s="19"/>
      <c r="B31" s="413" t="s">
        <v>29</v>
      </c>
      <c r="C31" s="413"/>
      <c r="D31" s="118">
        <f>6617+224+100</f>
        <v>6941</v>
      </c>
      <c r="E31" s="118">
        <f>7306+224+100</f>
        <v>7630</v>
      </c>
      <c r="F31" s="117">
        <f>339+514+73+59+10+23+13+5+67+98-110</f>
        <v>1091</v>
      </c>
      <c r="G31" s="117">
        <f>334+534+82+65+11+19+17+9+83+99-110</f>
        <v>1143</v>
      </c>
      <c r="H31" s="118">
        <f>17+6617+1091</f>
        <v>7725</v>
      </c>
      <c r="I31" s="118">
        <f>11+7306+1143</f>
        <v>8460</v>
      </c>
      <c r="J31" s="10"/>
      <c r="K31" s="10"/>
      <c r="L31" s="10"/>
    </row>
    <row r="32" spans="1:12" x14ac:dyDescent="0.25">
      <c r="A32" s="19"/>
      <c r="B32" s="413" t="s">
        <v>31</v>
      </c>
      <c r="C32" s="413"/>
      <c r="D32" s="118">
        <f>1354+224</f>
        <v>1578</v>
      </c>
      <c r="E32" s="118">
        <f>944+224</f>
        <v>1168</v>
      </c>
      <c r="F32" s="117">
        <f>44+84+11+10+2+3+1+58+15</f>
        <v>228</v>
      </c>
      <c r="G32" s="117">
        <f>57+75+8+10+5+1+79+17</f>
        <v>252</v>
      </c>
      <c r="H32" s="118">
        <f>2+1354+228</f>
        <v>1584</v>
      </c>
      <c r="I32" s="118">
        <f>4+944+252</f>
        <v>1200</v>
      </c>
      <c r="J32" s="10"/>
      <c r="K32" s="10"/>
      <c r="L32" s="10"/>
    </row>
    <row r="33" spans="1:12" x14ac:dyDescent="0.25">
      <c r="A33" s="19"/>
      <c r="B33" s="413" t="s">
        <v>30</v>
      </c>
      <c r="C33" s="413"/>
      <c r="D33" s="118">
        <f>941+224</f>
        <v>1165</v>
      </c>
      <c r="E33" s="118">
        <f>594+224</f>
        <v>818</v>
      </c>
      <c r="F33" s="117">
        <f>103+138+16+12+3+5+6+3+21</f>
        <v>307</v>
      </c>
      <c r="G33" s="117">
        <f>110+134+29+14+5+3+2+1+3+30</f>
        <v>331</v>
      </c>
      <c r="H33" s="118">
        <f>1+941+307</f>
        <v>1249</v>
      </c>
      <c r="I33" s="118">
        <f>1+594+331</f>
        <v>926</v>
      </c>
      <c r="J33" s="10"/>
      <c r="K33" s="10"/>
      <c r="L33" s="10"/>
    </row>
    <row r="34" spans="1:12" ht="19.5" customHeight="1" x14ac:dyDescent="0.25">
      <c r="A34" s="19"/>
      <c r="B34" s="414" t="s">
        <v>20</v>
      </c>
      <c r="C34" s="414"/>
      <c r="D34" s="121">
        <f>SUM(D28:D33)</f>
        <v>19513</v>
      </c>
      <c r="E34" s="121">
        <f>SUM(E28:E33)</f>
        <v>18847</v>
      </c>
      <c r="F34" s="121">
        <f>SUM(F28:F33)</f>
        <v>2298</v>
      </c>
      <c r="G34" s="121">
        <f t="shared" ref="G34:I34" si="0">SUM(G28:G33)</f>
        <v>2429</v>
      </c>
      <c r="H34" s="121">
        <f t="shared" si="0"/>
        <v>20455</v>
      </c>
      <c r="I34" s="121">
        <f t="shared" si="0"/>
        <v>19943</v>
      </c>
      <c r="J34" s="51"/>
      <c r="K34" s="10"/>
      <c r="L34" s="10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12" x14ac:dyDescent="0.25">
      <c r="A36" s="19" t="s">
        <v>33</v>
      </c>
      <c r="B36" s="19"/>
      <c r="C36" s="19"/>
      <c r="D36" s="19"/>
      <c r="E36" s="19"/>
      <c r="F36" s="19"/>
      <c r="G36" s="19"/>
      <c r="H36" s="19"/>
      <c r="I36" s="19"/>
    </row>
    <row r="37" spans="1:12" x14ac:dyDescent="0.25">
      <c r="A37" s="19"/>
      <c r="B37" s="20" t="s">
        <v>37</v>
      </c>
      <c r="C37" s="19"/>
      <c r="D37" s="19"/>
      <c r="E37" s="19"/>
      <c r="F37" s="19"/>
      <c r="G37" s="19"/>
      <c r="H37" s="19"/>
      <c r="I37" s="19"/>
    </row>
    <row r="38" spans="1:12" ht="25.2" x14ac:dyDescent="0.25">
      <c r="A38" s="19"/>
      <c r="B38" s="410"/>
      <c r="C38" s="411"/>
      <c r="D38" s="411"/>
      <c r="E38" s="412"/>
      <c r="F38" s="69" t="s">
        <v>35</v>
      </c>
      <c r="G38" s="69" t="s">
        <v>36</v>
      </c>
      <c r="H38" s="71" t="s">
        <v>145</v>
      </c>
      <c r="I38" s="71" t="s">
        <v>91</v>
      </c>
    </row>
    <row r="39" spans="1:12" x14ac:dyDescent="0.25">
      <c r="A39" s="19"/>
      <c r="B39" s="410" t="s">
        <v>38</v>
      </c>
      <c r="C39" s="411"/>
      <c r="D39" s="411"/>
      <c r="E39" s="412"/>
      <c r="F39" s="75">
        <v>6</v>
      </c>
      <c r="G39" s="75">
        <v>1</v>
      </c>
      <c r="H39" s="75">
        <v>3</v>
      </c>
      <c r="I39" s="75">
        <v>3</v>
      </c>
      <c r="J39" s="14"/>
    </row>
    <row r="40" spans="1:12" x14ac:dyDescent="0.25">
      <c r="A40" s="19"/>
      <c r="B40" s="410" t="s">
        <v>39</v>
      </c>
      <c r="C40" s="411"/>
      <c r="D40" s="411"/>
      <c r="E40" s="412"/>
      <c r="F40" s="75">
        <v>2</v>
      </c>
      <c r="G40" s="75">
        <v>0</v>
      </c>
      <c r="H40" s="75">
        <v>0</v>
      </c>
      <c r="I40" s="75">
        <v>3</v>
      </c>
      <c r="J40" s="14"/>
    </row>
    <row r="41" spans="1:12" x14ac:dyDescent="0.25">
      <c r="A41" s="19"/>
      <c r="B41" s="410" t="s">
        <v>72</v>
      </c>
      <c r="C41" s="411"/>
      <c r="D41" s="411"/>
      <c r="E41" s="412"/>
      <c r="F41" s="75">
        <v>6</v>
      </c>
      <c r="G41" s="75">
        <v>0</v>
      </c>
      <c r="H41" s="75">
        <v>3</v>
      </c>
      <c r="I41" s="75">
        <v>3</v>
      </c>
      <c r="J41" s="14"/>
    </row>
    <row r="42" spans="1:12" x14ac:dyDescent="0.25">
      <c r="A42" s="19"/>
      <c r="B42" s="410" t="s">
        <v>40</v>
      </c>
      <c r="C42" s="411"/>
      <c r="D42" s="411"/>
      <c r="E42" s="412"/>
      <c r="F42" s="75">
        <v>0</v>
      </c>
      <c r="G42" s="75">
        <v>0</v>
      </c>
      <c r="H42" s="75">
        <v>0</v>
      </c>
      <c r="I42" s="75">
        <v>0</v>
      </c>
      <c r="J42" s="14"/>
    </row>
    <row r="43" spans="1:12" x14ac:dyDescent="0.25">
      <c r="A43" s="19"/>
      <c r="B43" s="440" t="s">
        <v>41</v>
      </c>
      <c r="C43" s="440"/>
      <c r="D43" s="440"/>
      <c r="E43" s="440"/>
      <c r="F43" s="75">
        <v>6</v>
      </c>
      <c r="G43" s="75">
        <v>1</v>
      </c>
      <c r="H43" s="75">
        <v>3</v>
      </c>
      <c r="I43" s="75">
        <v>3</v>
      </c>
      <c r="J43" s="14"/>
    </row>
    <row r="44" spans="1:12" x14ac:dyDescent="0.25">
      <c r="A44" s="19"/>
      <c r="B44" s="33"/>
      <c r="C44" s="33"/>
      <c r="D44" s="33"/>
      <c r="E44" s="33"/>
      <c r="F44" s="33"/>
      <c r="G44" s="33"/>
      <c r="H44" s="32"/>
      <c r="I44" s="32"/>
    </row>
    <row r="45" spans="1:12" x14ac:dyDescent="0.25">
      <c r="A45" s="113" t="s">
        <v>42</v>
      </c>
      <c r="B45" s="114"/>
      <c r="C45" s="114"/>
      <c r="D45" s="114"/>
      <c r="E45" s="32"/>
      <c r="F45" s="32"/>
      <c r="G45" s="32"/>
      <c r="H45" s="32"/>
      <c r="I45" s="32"/>
    </row>
    <row r="46" spans="1:12" x14ac:dyDescent="0.25">
      <c r="A46" s="19"/>
      <c r="B46" s="19"/>
      <c r="C46" s="19"/>
      <c r="D46" s="19"/>
      <c r="E46" s="19"/>
      <c r="F46" s="19"/>
      <c r="G46" s="19"/>
      <c r="H46" s="32"/>
      <c r="I46" s="32"/>
    </row>
    <row r="47" spans="1:12" x14ac:dyDescent="0.25">
      <c r="A47" s="19"/>
      <c r="B47" s="76" t="s">
        <v>43</v>
      </c>
      <c r="C47" s="76"/>
      <c r="D47" s="32"/>
      <c r="E47" s="32"/>
      <c r="F47" s="32"/>
      <c r="G47" s="32"/>
      <c r="H47" s="19"/>
      <c r="I47" s="19"/>
    </row>
    <row r="48" spans="1:12" x14ac:dyDescent="0.25">
      <c r="A48" s="19"/>
      <c r="B48" s="20" t="s">
        <v>50</v>
      </c>
      <c r="C48" s="20"/>
      <c r="D48" s="19"/>
      <c r="E48" s="19"/>
      <c r="F48" s="19"/>
      <c r="G48" s="19"/>
      <c r="H48" s="19"/>
      <c r="I48" s="19"/>
    </row>
    <row r="49" spans="1:10" x14ac:dyDescent="0.25">
      <c r="A49" s="19"/>
      <c r="B49" s="413" t="s">
        <v>46</v>
      </c>
      <c r="C49" s="413"/>
      <c r="D49" s="413"/>
      <c r="E49" s="418" t="s">
        <v>24</v>
      </c>
      <c r="F49" s="418"/>
      <c r="G49" s="446" t="s">
        <v>25</v>
      </c>
      <c r="H49" s="447"/>
      <c r="I49" s="448"/>
      <c r="J49" s="34"/>
    </row>
    <row r="50" spans="1:10" ht="25.2" x14ac:dyDescent="0.25">
      <c r="A50" s="19"/>
      <c r="B50" s="413"/>
      <c r="C50" s="413"/>
      <c r="D50" s="413"/>
      <c r="E50" s="69" t="s">
        <v>44</v>
      </c>
      <c r="F50" s="71" t="s">
        <v>45</v>
      </c>
      <c r="G50" s="69" t="s">
        <v>44</v>
      </c>
      <c r="H50" s="71" t="s">
        <v>92</v>
      </c>
      <c r="I50" s="71" t="s">
        <v>45</v>
      </c>
      <c r="J50" s="34"/>
    </row>
    <row r="51" spans="1:10" x14ac:dyDescent="0.25">
      <c r="A51" s="19"/>
      <c r="B51" s="413" t="s">
        <v>21</v>
      </c>
      <c r="C51" s="413"/>
      <c r="D51" s="413"/>
      <c r="E51" s="77">
        <v>19</v>
      </c>
      <c r="F51" s="77">
        <v>4</v>
      </c>
      <c r="G51" s="77">
        <v>33</v>
      </c>
      <c r="H51" s="78">
        <v>4</v>
      </c>
      <c r="I51" s="77">
        <v>10</v>
      </c>
      <c r="J51" s="34"/>
    </row>
    <row r="52" spans="1:10" x14ac:dyDescent="0.25">
      <c r="A52" s="19"/>
      <c r="B52" s="413" t="s">
        <v>90</v>
      </c>
      <c r="C52" s="413"/>
      <c r="D52" s="413"/>
      <c r="E52" s="77">
        <v>2</v>
      </c>
      <c r="F52" s="77">
        <v>1</v>
      </c>
      <c r="G52" s="77">
        <v>0</v>
      </c>
      <c r="H52" s="77">
        <v>0</v>
      </c>
      <c r="I52" s="77">
        <v>1</v>
      </c>
      <c r="J52" s="34"/>
    </row>
    <row r="53" spans="1:10" x14ac:dyDescent="0.25">
      <c r="A53" s="19"/>
      <c r="B53" s="19"/>
      <c r="C53" s="19"/>
      <c r="D53" s="19"/>
      <c r="E53" s="19"/>
      <c r="F53" s="19"/>
      <c r="G53" s="19"/>
      <c r="H53" s="19"/>
      <c r="I53" s="19"/>
    </row>
    <row r="54" spans="1:10" x14ac:dyDescent="0.25">
      <c r="A54" s="19"/>
      <c r="B54" s="19" t="s">
        <v>51</v>
      </c>
      <c r="C54" s="19"/>
      <c r="D54" s="19"/>
      <c r="E54" s="19"/>
      <c r="F54" s="19"/>
      <c r="G54" s="19"/>
      <c r="H54" s="19"/>
      <c r="I54" s="19"/>
    </row>
    <row r="55" spans="1:10" x14ac:dyDescent="0.25">
      <c r="A55" s="19"/>
      <c r="B55" s="413" t="s">
        <v>46</v>
      </c>
      <c r="C55" s="413"/>
      <c r="D55" s="413"/>
      <c r="E55" s="418" t="s">
        <v>24</v>
      </c>
      <c r="F55" s="418"/>
      <c r="G55" s="446" t="s">
        <v>25</v>
      </c>
      <c r="H55" s="447"/>
      <c r="I55" s="448"/>
      <c r="J55" s="34"/>
    </row>
    <row r="56" spans="1:10" ht="25.2" x14ac:dyDescent="0.25">
      <c r="A56" s="19"/>
      <c r="B56" s="413"/>
      <c r="C56" s="413"/>
      <c r="D56" s="413"/>
      <c r="E56" s="69" t="s">
        <v>44</v>
      </c>
      <c r="F56" s="71" t="s">
        <v>45</v>
      </c>
      <c r="G56" s="69" t="s">
        <v>44</v>
      </c>
      <c r="H56" s="71" t="s">
        <v>92</v>
      </c>
      <c r="I56" s="71" t="s">
        <v>45</v>
      </c>
      <c r="J56" s="34"/>
    </row>
    <row r="57" spans="1:10" x14ac:dyDescent="0.25">
      <c r="A57" s="19"/>
      <c r="B57" s="413" t="s">
        <v>21</v>
      </c>
      <c r="C57" s="413"/>
      <c r="D57" s="413"/>
      <c r="E57" s="77">
        <v>3</v>
      </c>
      <c r="F57" s="77">
        <v>3</v>
      </c>
      <c r="G57" s="77">
        <v>0</v>
      </c>
      <c r="H57" s="77">
        <v>0</v>
      </c>
      <c r="I57" s="77">
        <v>2</v>
      </c>
      <c r="J57" s="34"/>
    </row>
    <row r="58" spans="1:10" x14ac:dyDescent="0.25">
      <c r="A58" s="19"/>
      <c r="B58" s="413" t="s">
        <v>90</v>
      </c>
      <c r="C58" s="413"/>
      <c r="D58" s="413"/>
      <c r="E58" s="111">
        <v>8</v>
      </c>
      <c r="F58" s="111">
        <v>10</v>
      </c>
      <c r="G58" s="111">
        <v>4</v>
      </c>
      <c r="H58" s="111">
        <v>18</v>
      </c>
      <c r="I58" s="111">
        <v>21</v>
      </c>
      <c r="J58" s="34"/>
    </row>
    <row r="59" spans="1:10" x14ac:dyDescent="0.25">
      <c r="A59" s="19"/>
      <c r="B59" s="19"/>
      <c r="C59" s="19"/>
      <c r="D59" s="19"/>
      <c r="E59" s="19"/>
      <c r="F59" s="19"/>
      <c r="G59" s="19"/>
      <c r="H59" s="19"/>
      <c r="I59" s="19"/>
    </row>
    <row r="60" spans="1:10" x14ac:dyDescent="0.25">
      <c r="A60" s="19"/>
      <c r="B60" s="19" t="s">
        <v>52</v>
      </c>
      <c r="C60" s="19"/>
      <c r="D60" s="19"/>
      <c r="E60" s="19"/>
      <c r="F60" s="19"/>
      <c r="G60" s="19"/>
      <c r="H60" s="19"/>
      <c r="I60" s="19"/>
    </row>
    <row r="61" spans="1:10" x14ac:dyDescent="0.25">
      <c r="A61" s="19"/>
      <c r="B61" s="413" t="s">
        <v>46</v>
      </c>
      <c r="C61" s="413"/>
      <c r="D61" s="413"/>
      <c r="E61" s="418" t="s">
        <v>24</v>
      </c>
      <c r="F61" s="418"/>
      <c r="G61" s="446" t="s">
        <v>25</v>
      </c>
      <c r="H61" s="447"/>
      <c r="I61" s="448"/>
    </row>
    <row r="62" spans="1:10" ht="20.25" customHeight="1" x14ac:dyDescent="0.25">
      <c r="A62" s="19"/>
      <c r="B62" s="413"/>
      <c r="C62" s="413"/>
      <c r="D62" s="413"/>
      <c r="E62" s="69" t="s">
        <v>44</v>
      </c>
      <c r="F62" s="71" t="s">
        <v>45</v>
      </c>
      <c r="G62" s="69" t="s">
        <v>44</v>
      </c>
      <c r="H62" s="71" t="s">
        <v>92</v>
      </c>
      <c r="I62" s="71" t="s">
        <v>45</v>
      </c>
    </row>
    <row r="63" spans="1:10" x14ac:dyDescent="0.25">
      <c r="A63" s="19"/>
      <c r="B63" s="439" t="s">
        <v>21</v>
      </c>
      <c r="C63" s="439"/>
      <c r="D63" s="439"/>
      <c r="E63" s="77">
        <v>22</v>
      </c>
      <c r="F63" s="77">
        <v>7</v>
      </c>
      <c r="G63" s="77">
        <v>33</v>
      </c>
      <c r="H63" s="78">
        <v>4</v>
      </c>
      <c r="I63" s="77">
        <v>12</v>
      </c>
    </row>
    <row r="64" spans="1:10" x14ac:dyDescent="0.25">
      <c r="A64" s="19"/>
      <c r="B64" s="439" t="s">
        <v>90</v>
      </c>
      <c r="C64" s="439"/>
      <c r="D64" s="439"/>
      <c r="E64" s="77">
        <v>10</v>
      </c>
      <c r="F64" s="77">
        <v>11</v>
      </c>
      <c r="G64" s="77">
        <v>4</v>
      </c>
      <c r="H64" s="77">
        <v>18</v>
      </c>
      <c r="I64" s="77">
        <v>22</v>
      </c>
    </row>
    <row r="65" spans="1:9" x14ac:dyDescent="0.25">
      <c r="A65" s="19"/>
      <c r="B65" s="19"/>
      <c r="C65" s="19"/>
      <c r="D65" s="19"/>
      <c r="E65" s="19"/>
      <c r="F65" s="19"/>
      <c r="G65" s="19"/>
      <c r="H65" s="19"/>
      <c r="I65" s="19"/>
    </row>
    <row r="66" spans="1:9" x14ac:dyDescent="0.25">
      <c r="A66" s="19"/>
      <c r="B66" s="19" t="s">
        <v>47</v>
      </c>
      <c r="C66" s="19"/>
      <c r="D66" s="19"/>
      <c r="E66" s="19"/>
      <c r="F66" s="19"/>
      <c r="G66" s="19"/>
      <c r="H66" s="19"/>
      <c r="I66" s="19"/>
    </row>
    <row r="67" spans="1:9" x14ac:dyDescent="0.25">
      <c r="A67" s="19"/>
      <c r="B67" s="20" t="s">
        <v>102</v>
      </c>
      <c r="C67" s="19"/>
      <c r="D67" s="19"/>
      <c r="E67" s="19"/>
      <c r="F67" s="19"/>
      <c r="G67" s="19"/>
      <c r="H67" s="19"/>
      <c r="I67" s="19"/>
    </row>
    <row r="68" spans="1:9" x14ac:dyDescent="0.25">
      <c r="A68" s="19"/>
      <c r="B68" s="445" t="s">
        <v>73</v>
      </c>
      <c r="C68" s="445"/>
      <c r="D68" s="445"/>
      <c r="E68" s="444" t="s">
        <v>48</v>
      </c>
      <c r="F68" s="444"/>
      <c r="G68" s="444" t="s">
        <v>49</v>
      </c>
      <c r="H68" s="444"/>
      <c r="I68" s="20"/>
    </row>
    <row r="69" spans="1:9" ht="37.799999999999997" x14ac:dyDescent="0.25">
      <c r="A69" s="19"/>
      <c r="B69" s="445"/>
      <c r="C69" s="445"/>
      <c r="D69" s="445"/>
      <c r="E69" s="232" t="s">
        <v>21</v>
      </c>
      <c r="F69" s="232" t="s">
        <v>90</v>
      </c>
      <c r="G69" s="232" t="s">
        <v>21</v>
      </c>
      <c r="H69" s="232" t="s">
        <v>90</v>
      </c>
      <c r="I69" s="20"/>
    </row>
    <row r="70" spans="1:9" x14ac:dyDescent="0.25">
      <c r="A70" s="19"/>
      <c r="B70" s="450" t="s">
        <v>206</v>
      </c>
      <c r="C70" s="451"/>
      <c r="D70" s="451"/>
      <c r="E70" s="227">
        <v>33</v>
      </c>
      <c r="F70" s="227">
        <v>0</v>
      </c>
      <c r="G70" s="271">
        <v>0</v>
      </c>
      <c r="H70" s="229">
        <v>5</v>
      </c>
      <c r="I70" s="20"/>
    </row>
    <row r="71" spans="1:9" x14ac:dyDescent="0.25">
      <c r="A71" s="19"/>
      <c r="B71" s="449" t="s">
        <v>188</v>
      </c>
      <c r="C71" s="449"/>
      <c r="D71" s="449"/>
      <c r="E71" s="227">
        <v>1</v>
      </c>
      <c r="F71" s="271">
        <v>0</v>
      </c>
      <c r="G71" s="271">
        <v>0</v>
      </c>
      <c r="H71" s="229">
        <v>7</v>
      </c>
      <c r="I71" s="20"/>
    </row>
    <row r="72" spans="1:9" x14ac:dyDescent="0.25">
      <c r="A72" s="19"/>
      <c r="B72" s="449" t="s">
        <v>253</v>
      </c>
      <c r="C72" s="449"/>
      <c r="D72" s="449"/>
      <c r="E72" s="227">
        <v>1</v>
      </c>
      <c r="F72" s="271">
        <v>0</v>
      </c>
      <c r="G72" s="271">
        <v>0</v>
      </c>
      <c r="H72" s="229">
        <v>9</v>
      </c>
      <c r="I72" s="20"/>
    </row>
    <row r="73" spans="1:9" x14ac:dyDescent="0.25">
      <c r="A73" s="19"/>
      <c r="B73" s="449" t="s">
        <v>208</v>
      </c>
      <c r="C73" s="449"/>
      <c r="D73" s="449"/>
      <c r="E73" s="87">
        <v>1</v>
      </c>
      <c r="F73" s="271">
        <v>0</v>
      </c>
      <c r="G73" s="271">
        <v>0</v>
      </c>
      <c r="H73" s="229">
        <v>4</v>
      </c>
      <c r="I73" s="20"/>
    </row>
    <row r="74" spans="1:9" x14ac:dyDescent="0.25">
      <c r="A74" s="19"/>
      <c r="B74" s="449" t="s">
        <v>209</v>
      </c>
      <c r="C74" s="449"/>
      <c r="D74" s="449"/>
      <c r="E74" s="88">
        <v>1</v>
      </c>
      <c r="F74" s="227"/>
      <c r="G74" s="227">
        <v>1</v>
      </c>
      <c r="H74" s="229">
        <v>0</v>
      </c>
      <c r="I74" s="20"/>
    </row>
    <row r="75" spans="1:9" x14ac:dyDescent="0.25">
      <c r="A75" s="19"/>
      <c r="B75" s="449" t="s">
        <v>248</v>
      </c>
      <c r="C75" s="449"/>
      <c r="D75" s="449"/>
      <c r="E75" s="227">
        <v>2</v>
      </c>
      <c r="F75" s="227">
        <v>2</v>
      </c>
      <c r="G75" s="227"/>
      <c r="H75" s="229">
        <v>1</v>
      </c>
      <c r="I75" s="20"/>
    </row>
    <row r="76" spans="1:9" x14ac:dyDescent="0.25">
      <c r="A76" s="19"/>
      <c r="B76" s="449" t="s">
        <v>252</v>
      </c>
      <c r="C76" s="449"/>
      <c r="D76" s="449"/>
      <c r="E76" s="227">
        <v>1</v>
      </c>
      <c r="F76" s="227"/>
      <c r="G76" s="227">
        <v>1</v>
      </c>
      <c r="H76" s="229">
        <v>2</v>
      </c>
      <c r="I76" s="20"/>
    </row>
    <row r="77" spans="1:9" x14ac:dyDescent="0.25">
      <c r="A77" s="19"/>
      <c r="B77" s="449" t="s">
        <v>308</v>
      </c>
      <c r="C77" s="449"/>
      <c r="D77" s="449"/>
      <c r="E77" s="88">
        <v>2</v>
      </c>
      <c r="F77" s="227"/>
      <c r="G77" s="227"/>
      <c r="H77" s="229"/>
      <c r="I77" s="20"/>
    </row>
    <row r="78" spans="1:9" x14ac:dyDescent="0.25">
      <c r="A78" s="19"/>
      <c r="B78" s="449" t="s">
        <v>294</v>
      </c>
      <c r="C78" s="449"/>
      <c r="D78" s="449"/>
      <c r="E78" s="227">
        <v>1</v>
      </c>
      <c r="F78" s="227"/>
      <c r="G78" s="227"/>
      <c r="H78" s="229"/>
      <c r="I78" s="20"/>
    </row>
    <row r="79" spans="1:9" ht="14.25" customHeight="1" x14ac:dyDescent="0.25">
      <c r="A79" s="19"/>
      <c r="B79" s="452" t="s">
        <v>307</v>
      </c>
      <c r="C79" s="449"/>
      <c r="D79" s="449"/>
      <c r="E79" s="227">
        <v>2</v>
      </c>
      <c r="F79" s="227"/>
      <c r="G79" s="227">
        <v>1</v>
      </c>
      <c r="H79" s="229">
        <v>1</v>
      </c>
      <c r="I79" s="20"/>
    </row>
    <row r="80" spans="1:9" x14ac:dyDescent="0.25">
      <c r="A80" s="19"/>
      <c r="B80" s="410" t="s">
        <v>309</v>
      </c>
      <c r="C80" s="411"/>
      <c r="D80" s="412"/>
      <c r="E80" s="226">
        <v>4</v>
      </c>
      <c r="F80" s="226"/>
      <c r="G80" s="226"/>
      <c r="H80" s="229"/>
      <c r="I80" s="20"/>
    </row>
    <row r="81" spans="1:9" x14ac:dyDescent="0.25">
      <c r="A81" s="19"/>
      <c r="B81" s="440" t="s">
        <v>310</v>
      </c>
      <c r="C81" s="440"/>
      <c r="D81" s="440"/>
      <c r="E81" s="226">
        <v>7</v>
      </c>
      <c r="F81" s="226"/>
      <c r="G81" s="226"/>
      <c r="H81" s="229">
        <v>1</v>
      </c>
      <c r="I81" s="20"/>
    </row>
    <row r="82" spans="1:9" x14ac:dyDescent="0.25">
      <c r="A82" s="19"/>
      <c r="B82" s="453" t="s">
        <v>153</v>
      </c>
      <c r="C82" s="454"/>
      <c r="D82" s="455"/>
      <c r="E82" s="130">
        <f>SUM(E70:E81)</f>
        <v>56</v>
      </c>
      <c r="F82" s="130">
        <f>SUM(F70:F81)</f>
        <v>2</v>
      </c>
      <c r="G82" s="130">
        <f>SUM(G70:G81)</f>
        <v>3</v>
      </c>
      <c r="H82" s="230">
        <f>SUM(H70:H81)</f>
        <v>30</v>
      </c>
      <c r="I82" s="20"/>
    </row>
    <row r="83" spans="1:9" x14ac:dyDescent="0.25">
      <c r="A83" s="19"/>
      <c r="B83" s="20" t="s">
        <v>93</v>
      </c>
      <c r="C83" s="20"/>
      <c r="D83" s="20"/>
      <c r="E83" s="20"/>
      <c r="F83" s="20"/>
      <c r="G83" s="20"/>
      <c r="H83" s="20"/>
      <c r="I83" s="20"/>
    </row>
    <row r="84" spans="1:9" x14ac:dyDescent="0.25">
      <c r="A84" s="19"/>
      <c r="B84" s="445" t="s">
        <v>73</v>
      </c>
      <c r="C84" s="445"/>
      <c r="D84" s="445"/>
      <c r="E84" s="444" t="s">
        <v>48</v>
      </c>
      <c r="F84" s="444"/>
      <c r="G84" s="444" t="s">
        <v>49</v>
      </c>
      <c r="H84" s="444"/>
      <c r="I84" s="20"/>
    </row>
    <row r="85" spans="1:9" ht="37.799999999999997" x14ac:dyDescent="0.25">
      <c r="A85" s="19"/>
      <c r="B85" s="445"/>
      <c r="C85" s="445"/>
      <c r="D85" s="445"/>
      <c r="E85" s="234" t="s">
        <v>21</v>
      </c>
      <c r="F85" s="235" t="s">
        <v>90</v>
      </c>
      <c r="G85" s="236" t="s">
        <v>21</v>
      </c>
      <c r="H85" s="235" t="s">
        <v>90</v>
      </c>
      <c r="I85" s="20"/>
    </row>
    <row r="86" spans="1:9" x14ac:dyDescent="0.25">
      <c r="A86" s="19"/>
      <c r="B86" s="385" t="s">
        <v>225</v>
      </c>
      <c r="C86" s="385"/>
      <c r="D86" s="385"/>
      <c r="E86" s="227">
        <v>2</v>
      </c>
      <c r="F86" s="227">
        <v>1</v>
      </c>
      <c r="G86" s="227">
        <v>1</v>
      </c>
      <c r="H86" s="227">
        <v>9</v>
      </c>
      <c r="I86" s="20"/>
    </row>
    <row r="87" spans="1:9" x14ac:dyDescent="0.25">
      <c r="A87" s="19"/>
      <c r="B87" s="385" t="s">
        <v>254</v>
      </c>
      <c r="C87" s="385"/>
      <c r="D87" s="385"/>
      <c r="E87" s="227">
        <v>2</v>
      </c>
      <c r="F87" s="227">
        <v>0</v>
      </c>
      <c r="G87" s="227">
        <v>1</v>
      </c>
      <c r="H87" s="227">
        <v>5</v>
      </c>
      <c r="I87" s="20"/>
    </row>
    <row r="88" spans="1:9" x14ac:dyDescent="0.25">
      <c r="A88" s="19"/>
      <c r="B88" s="385" t="s">
        <v>314</v>
      </c>
      <c r="C88" s="385"/>
      <c r="D88" s="385"/>
      <c r="E88" s="227">
        <v>0</v>
      </c>
      <c r="F88" s="227">
        <v>1</v>
      </c>
      <c r="G88" s="227">
        <v>0</v>
      </c>
      <c r="H88" s="227">
        <v>2</v>
      </c>
      <c r="I88" s="20"/>
    </row>
    <row r="89" spans="1:9" ht="14.25" customHeight="1" x14ac:dyDescent="0.25">
      <c r="A89" s="19"/>
      <c r="B89" s="399" t="s">
        <v>230</v>
      </c>
      <c r="C89" s="400"/>
      <c r="D89" s="401"/>
      <c r="E89" s="227">
        <v>0</v>
      </c>
      <c r="F89" s="227">
        <v>0</v>
      </c>
      <c r="G89" s="227">
        <v>0</v>
      </c>
      <c r="H89" s="227">
        <v>6</v>
      </c>
      <c r="I89" s="20"/>
    </row>
    <row r="90" spans="1:9" x14ac:dyDescent="0.25">
      <c r="A90" s="19"/>
      <c r="B90" s="399" t="s">
        <v>311</v>
      </c>
      <c r="C90" s="400"/>
      <c r="D90" s="401"/>
      <c r="E90" s="227">
        <v>2</v>
      </c>
      <c r="F90" s="227">
        <v>1</v>
      </c>
      <c r="G90" s="227">
        <v>0</v>
      </c>
      <c r="H90" s="227">
        <v>5</v>
      </c>
      <c r="I90" s="20"/>
    </row>
    <row r="91" spans="1:9" x14ac:dyDescent="0.25">
      <c r="A91" s="19"/>
      <c r="B91" s="470" t="s">
        <v>312</v>
      </c>
      <c r="C91" s="471"/>
      <c r="D91" s="472"/>
      <c r="E91" s="88">
        <v>0</v>
      </c>
      <c r="F91" s="227">
        <v>0</v>
      </c>
      <c r="G91" s="227">
        <v>0</v>
      </c>
      <c r="H91" s="227">
        <v>2</v>
      </c>
      <c r="I91" s="20"/>
    </row>
    <row r="92" spans="1:9" x14ac:dyDescent="0.25">
      <c r="A92" s="19"/>
      <c r="B92" s="399" t="s">
        <v>232</v>
      </c>
      <c r="C92" s="400"/>
      <c r="D92" s="401"/>
      <c r="E92" s="87">
        <v>1</v>
      </c>
      <c r="F92" s="227">
        <v>0</v>
      </c>
      <c r="G92" s="227">
        <v>1</v>
      </c>
      <c r="H92" s="227">
        <v>0</v>
      </c>
      <c r="I92" s="20"/>
    </row>
    <row r="93" spans="1:9" x14ac:dyDescent="0.25">
      <c r="A93" s="19"/>
      <c r="B93" s="402" t="s">
        <v>313</v>
      </c>
      <c r="C93" s="403"/>
      <c r="D93" s="404"/>
      <c r="E93" s="227">
        <v>5</v>
      </c>
      <c r="F93" s="227">
        <v>1</v>
      </c>
      <c r="G93" s="227">
        <v>2</v>
      </c>
      <c r="H93" s="227">
        <v>2</v>
      </c>
      <c r="I93" s="20"/>
    </row>
    <row r="94" spans="1:9" x14ac:dyDescent="0.25">
      <c r="A94" s="19"/>
      <c r="B94" s="384" t="s">
        <v>153</v>
      </c>
      <c r="C94" s="384"/>
      <c r="D94" s="384"/>
      <c r="E94" s="233">
        <f>SUM(E86:E93)</f>
        <v>12</v>
      </c>
      <c r="F94" s="231">
        <f>SUM(F86:F93)</f>
        <v>4</v>
      </c>
      <c r="G94" s="231">
        <f>SUM(G86:G93)</f>
        <v>5</v>
      </c>
      <c r="H94" s="231">
        <f>SUM(H86:H93)</f>
        <v>31</v>
      </c>
      <c r="I94" s="20"/>
    </row>
    <row r="95" spans="1:9" x14ac:dyDescent="0.25">
      <c r="A95" s="19"/>
      <c r="B95" s="79" t="s">
        <v>63</v>
      </c>
      <c r="C95" s="79"/>
      <c r="D95" s="79"/>
      <c r="E95" s="80"/>
      <c r="F95" s="80"/>
      <c r="G95" s="80"/>
      <c r="H95" s="80"/>
      <c r="I95" s="20"/>
    </row>
    <row r="96" spans="1:9" x14ac:dyDescent="0.25">
      <c r="A96" s="19"/>
      <c r="B96" s="418" t="s">
        <v>57</v>
      </c>
      <c r="C96" s="418"/>
      <c r="D96" s="418"/>
      <c r="E96" s="420" t="s">
        <v>64</v>
      </c>
      <c r="F96" s="420"/>
      <c r="G96" s="420" t="s">
        <v>65</v>
      </c>
      <c r="H96" s="420"/>
      <c r="I96" s="72" t="s">
        <v>66</v>
      </c>
    </row>
    <row r="97" spans="1:9" x14ac:dyDescent="0.25">
      <c r="A97" s="19"/>
      <c r="B97" s="473" t="s">
        <v>48</v>
      </c>
      <c r="C97" s="473"/>
      <c r="D97" s="473"/>
      <c r="E97" s="474">
        <v>4</v>
      </c>
      <c r="F97" s="474"/>
      <c r="G97" s="474">
        <v>4</v>
      </c>
      <c r="H97" s="474"/>
      <c r="I97" s="108">
        <v>4</v>
      </c>
    </row>
    <row r="98" spans="1:9" x14ac:dyDescent="0.25">
      <c r="A98" s="19"/>
      <c r="B98" s="473" t="s">
        <v>146</v>
      </c>
      <c r="C98" s="473"/>
      <c r="D98" s="473"/>
      <c r="E98" s="474">
        <v>2</v>
      </c>
      <c r="F98" s="474"/>
      <c r="G98" s="474">
        <v>3</v>
      </c>
      <c r="H98" s="474"/>
      <c r="I98" s="225">
        <v>2.5</v>
      </c>
    </row>
    <row r="99" spans="1:9" x14ac:dyDescent="0.25">
      <c r="A99" s="19"/>
      <c r="B99" s="81"/>
      <c r="C99" s="81"/>
      <c r="D99" s="81"/>
      <c r="E99" s="80"/>
      <c r="F99" s="80"/>
      <c r="G99" s="80"/>
      <c r="H99" s="80"/>
      <c r="I99" s="82"/>
    </row>
    <row r="100" spans="1:9" x14ac:dyDescent="0.25">
      <c r="A100" s="19"/>
      <c r="B100" s="81"/>
      <c r="C100" s="81"/>
      <c r="D100" s="81"/>
      <c r="E100" s="80"/>
      <c r="F100" s="80"/>
      <c r="G100" s="80"/>
      <c r="H100" s="80"/>
      <c r="I100" s="82"/>
    </row>
    <row r="101" spans="1:9" x14ac:dyDescent="0.25">
      <c r="A101" s="19"/>
      <c r="B101" s="81"/>
      <c r="C101" s="81"/>
      <c r="D101" s="81"/>
      <c r="E101" s="80"/>
      <c r="F101" s="80"/>
      <c r="G101" s="80"/>
      <c r="H101" s="80"/>
      <c r="I101" s="82"/>
    </row>
    <row r="102" spans="1:9" x14ac:dyDescent="0.25">
      <c r="A102" s="19"/>
      <c r="B102" s="81"/>
      <c r="C102" s="81"/>
      <c r="D102" s="81"/>
      <c r="E102" s="80"/>
      <c r="F102" s="80"/>
      <c r="G102" s="80"/>
      <c r="H102" s="80"/>
      <c r="I102" s="82"/>
    </row>
    <row r="103" spans="1:9" x14ac:dyDescent="0.25">
      <c r="A103" s="19"/>
      <c r="B103" s="81"/>
      <c r="C103" s="81"/>
      <c r="D103" s="81"/>
      <c r="E103" s="80"/>
      <c r="F103" s="80"/>
      <c r="G103" s="80"/>
      <c r="H103" s="80"/>
      <c r="I103" s="82"/>
    </row>
    <row r="104" spans="1:9" x14ac:dyDescent="0.25">
      <c r="A104" s="19"/>
      <c r="B104" s="81"/>
      <c r="C104" s="81"/>
      <c r="D104" s="81"/>
      <c r="E104" s="80"/>
      <c r="F104" s="80"/>
      <c r="G104" s="80"/>
      <c r="H104" s="80"/>
      <c r="I104" s="82"/>
    </row>
    <row r="105" spans="1:9" x14ac:dyDescent="0.25">
      <c r="B105" s="83"/>
      <c r="C105" s="83"/>
      <c r="D105" s="83"/>
      <c r="E105" s="84"/>
      <c r="F105" s="84"/>
      <c r="G105" s="84"/>
      <c r="H105" s="84"/>
      <c r="I105" s="52"/>
    </row>
    <row r="106" spans="1:9" x14ac:dyDescent="0.25">
      <c r="B106" s="83"/>
      <c r="C106" s="83"/>
      <c r="D106" s="83"/>
      <c r="E106" s="84"/>
      <c r="F106" s="84"/>
      <c r="G106" s="84"/>
      <c r="H106" s="84"/>
      <c r="I106" s="52"/>
    </row>
    <row r="107" spans="1:9" x14ac:dyDescent="0.25">
      <c r="B107" s="83"/>
      <c r="C107" s="83"/>
      <c r="D107" s="83"/>
      <c r="E107" s="84"/>
      <c r="F107" s="84"/>
      <c r="G107" s="84"/>
      <c r="H107" s="84"/>
      <c r="I107" s="52"/>
    </row>
    <row r="108" spans="1:9" x14ac:dyDescent="0.25">
      <c r="B108" s="83"/>
      <c r="C108" s="83"/>
      <c r="D108" s="83"/>
      <c r="E108" s="84"/>
      <c r="F108" s="84"/>
      <c r="G108" s="84"/>
      <c r="H108" s="84"/>
      <c r="I108" s="52"/>
    </row>
    <row r="109" spans="1:9" x14ac:dyDescent="0.25">
      <c r="B109" s="34"/>
      <c r="C109" s="34"/>
      <c r="D109" s="34"/>
      <c r="E109" s="34"/>
      <c r="F109" s="34"/>
      <c r="G109" s="34"/>
      <c r="H109" s="34"/>
      <c r="I109" s="78"/>
    </row>
    <row r="110" spans="1:9" x14ac:dyDescent="0.25">
      <c r="A110" s="19" t="s">
        <v>53</v>
      </c>
      <c r="B110" s="20"/>
      <c r="C110" s="20"/>
      <c r="D110" s="20"/>
      <c r="E110" s="20"/>
      <c r="F110" s="20"/>
      <c r="G110" s="20"/>
      <c r="H110" s="20"/>
      <c r="I110" s="20"/>
    </row>
    <row r="111" spans="1:9" x14ac:dyDescent="0.25">
      <c r="A111" s="20"/>
      <c r="B111" s="413" t="s">
        <v>57</v>
      </c>
      <c r="C111" s="413"/>
      <c r="D111" s="418" t="s">
        <v>44</v>
      </c>
      <c r="E111" s="418"/>
      <c r="F111" s="418" t="s">
        <v>45</v>
      </c>
      <c r="G111" s="418"/>
      <c r="H111" s="418" t="s">
        <v>20</v>
      </c>
      <c r="I111" s="418"/>
    </row>
    <row r="112" spans="1:9" x14ac:dyDescent="0.25">
      <c r="A112" s="20"/>
      <c r="B112" s="413"/>
      <c r="C112" s="413"/>
      <c r="D112" s="69" t="s">
        <v>54</v>
      </c>
      <c r="E112" s="69" t="s">
        <v>55</v>
      </c>
      <c r="F112" s="69" t="s">
        <v>54</v>
      </c>
      <c r="G112" s="69" t="s">
        <v>55</v>
      </c>
      <c r="H112" s="69" t="s">
        <v>54</v>
      </c>
      <c r="I112" s="69" t="s">
        <v>55</v>
      </c>
    </row>
    <row r="113" spans="1:9" x14ac:dyDescent="0.25">
      <c r="A113" s="20"/>
      <c r="B113" s="439" t="s">
        <v>56</v>
      </c>
      <c r="C113" s="439"/>
      <c r="D113" s="118">
        <v>58</v>
      </c>
      <c r="E113" s="126">
        <v>595409</v>
      </c>
      <c r="F113" s="125">
        <v>16</v>
      </c>
      <c r="G113" s="126">
        <v>115921</v>
      </c>
      <c r="H113" s="125">
        <v>74</v>
      </c>
      <c r="I113" s="126">
        <v>711330</v>
      </c>
    </row>
    <row r="114" spans="1:9" x14ac:dyDescent="0.25">
      <c r="A114" s="20"/>
      <c r="B114" s="439" t="s">
        <v>34</v>
      </c>
      <c r="C114" s="439"/>
      <c r="D114" s="107">
        <v>33</v>
      </c>
      <c r="E114" s="127">
        <v>651931</v>
      </c>
      <c r="F114" s="118">
        <v>36</v>
      </c>
      <c r="G114" s="128">
        <v>530991</v>
      </c>
      <c r="H114" s="125">
        <v>69</v>
      </c>
      <c r="I114" s="127">
        <v>1182922</v>
      </c>
    </row>
    <row r="115" spans="1:9" x14ac:dyDescent="0.25">
      <c r="A115" s="20"/>
      <c r="B115" s="20"/>
      <c r="C115" s="20"/>
      <c r="D115" s="21"/>
      <c r="E115" s="20"/>
      <c r="F115" s="20"/>
      <c r="G115" s="20"/>
      <c r="H115" s="22"/>
      <c r="I115" s="22"/>
    </row>
    <row r="116" spans="1:9" x14ac:dyDescent="0.25">
      <c r="A116" s="19" t="s">
        <v>58</v>
      </c>
      <c r="B116" s="20"/>
      <c r="C116" s="20"/>
      <c r="D116" s="20"/>
      <c r="E116" s="20"/>
      <c r="F116" s="20"/>
      <c r="G116" s="20"/>
      <c r="H116" s="22"/>
      <c r="I116" s="22"/>
    </row>
    <row r="117" spans="1:9" ht="25.8" x14ac:dyDescent="0.25">
      <c r="A117" s="20"/>
      <c r="B117" s="112" t="s">
        <v>57</v>
      </c>
      <c r="C117" s="70"/>
      <c r="D117" s="71" t="s">
        <v>59</v>
      </c>
      <c r="E117" s="462" t="s">
        <v>60</v>
      </c>
      <c r="F117" s="462"/>
      <c r="G117" s="25" t="s">
        <v>61</v>
      </c>
      <c r="H117" s="463" t="s">
        <v>62</v>
      </c>
      <c r="I117" s="464"/>
    </row>
    <row r="118" spans="1:9" ht="14.25" customHeight="1" x14ac:dyDescent="0.25">
      <c r="A118" s="20"/>
      <c r="B118" s="467" t="s">
        <v>56</v>
      </c>
      <c r="C118" s="468"/>
      <c r="D118" s="125">
        <v>74</v>
      </c>
      <c r="E118" s="465">
        <v>711330</v>
      </c>
      <c r="F118" s="466"/>
      <c r="G118" s="125">
        <v>74</v>
      </c>
      <c r="H118" s="469" t="s">
        <v>227</v>
      </c>
      <c r="I118" s="469"/>
    </row>
    <row r="119" spans="1:9" x14ac:dyDescent="0.25">
      <c r="A119" s="20"/>
      <c r="B119" s="467" t="s">
        <v>34</v>
      </c>
      <c r="C119" s="468"/>
      <c r="D119" s="125">
        <v>69</v>
      </c>
      <c r="E119" s="465">
        <v>1182922</v>
      </c>
      <c r="F119" s="466"/>
      <c r="G119" s="125">
        <v>69</v>
      </c>
      <c r="H119" s="469" t="s">
        <v>227</v>
      </c>
      <c r="I119" s="469"/>
    </row>
    <row r="120" spans="1:9" x14ac:dyDescent="0.25">
      <c r="B120" s="20"/>
      <c r="C120" s="20"/>
      <c r="D120" s="20"/>
      <c r="E120" s="20"/>
      <c r="F120" s="20"/>
      <c r="G120" s="20"/>
      <c r="H120" s="20"/>
      <c r="I120" s="20"/>
    </row>
    <row r="121" spans="1:9" x14ac:dyDescent="0.25">
      <c r="B121" s="34"/>
      <c r="C121" s="34"/>
      <c r="D121" s="34"/>
      <c r="E121" s="34"/>
      <c r="F121" s="34"/>
      <c r="G121" s="34"/>
      <c r="H121" s="34"/>
      <c r="I121" s="34"/>
    </row>
    <row r="122" spans="1:9" x14ac:dyDescent="0.25">
      <c r="B122" s="20"/>
      <c r="C122" s="20"/>
      <c r="D122" s="20"/>
      <c r="E122" s="20"/>
      <c r="F122" s="20"/>
      <c r="G122" s="20"/>
      <c r="H122" s="34"/>
      <c r="I122" s="34"/>
    </row>
    <row r="123" spans="1:9" x14ac:dyDescent="0.25">
      <c r="A123" s="19" t="s">
        <v>67</v>
      </c>
      <c r="B123" s="85"/>
      <c r="C123" s="20"/>
      <c r="D123" s="20"/>
      <c r="E123" s="20"/>
      <c r="F123" s="20"/>
      <c r="G123" s="20"/>
      <c r="H123" s="34"/>
      <c r="I123" s="34"/>
    </row>
    <row r="124" spans="1:9" x14ac:dyDescent="0.25">
      <c r="B124" s="20"/>
      <c r="C124" s="20"/>
      <c r="D124" s="20"/>
      <c r="E124" s="20"/>
      <c r="F124" s="20"/>
      <c r="G124" s="20"/>
      <c r="H124" s="34"/>
      <c r="I124" s="34"/>
    </row>
    <row r="125" spans="1:9" x14ac:dyDescent="0.25">
      <c r="B125" s="458" t="s">
        <v>315</v>
      </c>
      <c r="C125" s="458"/>
      <c r="D125" s="458"/>
      <c r="E125" s="458"/>
      <c r="F125" s="458"/>
      <c r="G125" s="458"/>
      <c r="H125" s="34"/>
      <c r="I125" s="34"/>
    </row>
    <row r="126" spans="1:9" ht="18.75" customHeight="1" x14ac:dyDescent="0.25">
      <c r="B126" s="458" t="s">
        <v>316</v>
      </c>
      <c r="C126" s="458"/>
      <c r="D126" s="458"/>
      <c r="E126" s="458"/>
      <c r="F126" s="458"/>
      <c r="G126" s="458"/>
      <c r="H126" s="34"/>
      <c r="I126" s="34"/>
    </row>
    <row r="127" spans="1:9" ht="20.25" customHeight="1" x14ac:dyDescent="0.25">
      <c r="B127" s="456" t="s">
        <v>192</v>
      </c>
      <c r="C127" s="456"/>
      <c r="D127" s="456"/>
      <c r="E127" s="456"/>
      <c r="F127" s="456"/>
      <c r="G127" s="456"/>
      <c r="H127" s="34"/>
      <c r="I127" s="34"/>
    </row>
    <row r="128" spans="1:9" x14ac:dyDescent="0.25">
      <c r="B128" s="457" t="s">
        <v>176</v>
      </c>
      <c r="C128" s="458"/>
      <c r="D128" s="458"/>
      <c r="E128" s="458"/>
      <c r="F128" s="458"/>
      <c r="G128" s="458"/>
      <c r="H128" s="34"/>
      <c r="I128" s="34"/>
    </row>
    <row r="129" spans="1:9" x14ac:dyDescent="0.25">
      <c r="B129" s="457" t="s">
        <v>317</v>
      </c>
      <c r="C129" s="458"/>
      <c r="D129" s="458"/>
      <c r="E129" s="458"/>
      <c r="F129" s="458"/>
      <c r="G129" s="458"/>
      <c r="H129" s="34"/>
      <c r="I129" s="34"/>
    </row>
    <row r="130" spans="1:9" x14ac:dyDescent="0.25">
      <c r="A130" s="1" t="s">
        <v>69</v>
      </c>
      <c r="B130" s="26"/>
      <c r="C130" s="20"/>
      <c r="D130" s="20"/>
      <c r="E130" s="20"/>
      <c r="F130" s="20" t="s">
        <v>228</v>
      </c>
      <c r="G130" s="20"/>
      <c r="H130" s="34"/>
      <c r="I130" s="34"/>
    </row>
    <row r="131" spans="1:9" x14ac:dyDescent="0.25">
      <c r="B131" s="20"/>
      <c r="C131" s="20"/>
      <c r="D131" s="20"/>
      <c r="E131" s="20"/>
      <c r="F131" s="20"/>
      <c r="G131" s="20"/>
      <c r="H131" s="34"/>
      <c r="I131" s="34"/>
    </row>
    <row r="132" spans="1:9" ht="22.5" customHeight="1" x14ac:dyDescent="0.25">
      <c r="B132" s="20" t="s">
        <v>173</v>
      </c>
      <c r="C132" s="20" t="s">
        <v>306</v>
      </c>
      <c r="D132" s="20"/>
      <c r="E132" s="20"/>
      <c r="F132" s="20" t="s">
        <v>74</v>
      </c>
      <c r="G132" s="20"/>
      <c r="H132" s="34"/>
      <c r="I132" s="34"/>
    </row>
    <row r="133" spans="1:9" x14ac:dyDescent="0.25">
      <c r="B133" s="20"/>
      <c r="C133" s="20"/>
      <c r="D133" s="20"/>
      <c r="E133" s="20"/>
      <c r="F133" s="20"/>
      <c r="G133" s="20"/>
      <c r="H133" s="34"/>
      <c r="I133" s="34"/>
    </row>
    <row r="134" spans="1:9" x14ac:dyDescent="0.25">
      <c r="B134" s="34"/>
      <c r="C134" s="34"/>
      <c r="D134" s="34"/>
      <c r="E134" s="34"/>
      <c r="F134" s="34"/>
      <c r="G134" s="34"/>
      <c r="H134" s="34"/>
      <c r="I134" s="34"/>
    </row>
    <row r="135" spans="1:9" x14ac:dyDescent="0.25">
      <c r="B135" s="34"/>
      <c r="C135" s="34"/>
      <c r="D135" s="34"/>
      <c r="E135" s="34"/>
      <c r="F135" s="34"/>
      <c r="G135" s="34"/>
      <c r="H135" s="34"/>
      <c r="I135" s="34"/>
    </row>
    <row r="136" spans="1:9" x14ac:dyDescent="0.25">
      <c r="B136" s="34"/>
      <c r="C136" s="34"/>
      <c r="D136" s="34"/>
      <c r="E136" s="34"/>
      <c r="F136" s="34"/>
      <c r="G136" s="34"/>
      <c r="H136" s="34"/>
      <c r="I136" s="34"/>
    </row>
    <row r="137" spans="1:9" x14ac:dyDescent="0.25">
      <c r="B137" s="34"/>
      <c r="C137" s="34"/>
      <c r="D137" s="34"/>
      <c r="E137" s="34"/>
      <c r="F137" s="34"/>
      <c r="G137" s="34"/>
      <c r="H137" s="34"/>
      <c r="I137" s="34"/>
    </row>
    <row r="138" spans="1:9" x14ac:dyDescent="0.25">
      <c r="B138" s="34"/>
      <c r="C138" s="34"/>
      <c r="D138" s="34"/>
      <c r="E138" s="34"/>
      <c r="F138" s="34"/>
      <c r="G138" s="34"/>
      <c r="H138" s="34"/>
      <c r="I138" s="34"/>
    </row>
    <row r="139" spans="1:9" x14ac:dyDescent="0.25">
      <c r="B139" s="34"/>
      <c r="C139" s="34"/>
      <c r="D139" s="34"/>
      <c r="E139" s="34"/>
      <c r="F139" s="34"/>
      <c r="G139" s="34"/>
      <c r="H139" s="34"/>
      <c r="I139" s="34"/>
    </row>
    <row r="140" spans="1:9" x14ac:dyDescent="0.25">
      <c r="B140" s="34"/>
      <c r="C140" s="34"/>
      <c r="D140" s="34"/>
      <c r="E140" s="34"/>
      <c r="F140" s="34"/>
      <c r="G140" s="34"/>
      <c r="H140" s="34"/>
      <c r="I140" s="34"/>
    </row>
    <row r="141" spans="1:9" x14ac:dyDescent="0.25">
      <c r="B141" s="34"/>
      <c r="C141" s="34"/>
      <c r="D141" s="34"/>
      <c r="E141" s="34"/>
      <c r="F141" s="34"/>
      <c r="G141" s="34"/>
      <c r="H141" s="34"/>
      <c r="I141" s="34"/>
    </row>
    <row r="142" spans="1:9" x14ac:dyDescent="0.25">
      <c r="B142" s="34"/>
      <c r="C142" s="34"/>
      <c r="D142" s="34"/>
      <c r="E142" s="34"/>
      <c r="F142" s="34"/>
      <c r="G142" s="34"/>
      <c r="H142" s="34"/>
      <c r="I142" s="34"/>
    </row>
    <row r="143" spans="1:9" x14ac:dyDescent="0.25">
      <c r="B143" s="34"/>
      <c r="C143" s="34"/>
      <c r="D143" s="34"/>
      <c r="E143" s="34"/>
      <c r="F143" s="34"/>
      <c r="G143" s="34"/>
      <c r="H143" s="34"/>
      <c r="I143" s="34"/>
    </row>
    <row r="144" spans="1:9" x14ac:dyDescent="0.25">
      <c r="B144" s="34"/>
      <c r="C144" s="34"/>
      <c r="D144" s="34"/>
      <c r="E144" s="34"/>
      <c r="F144" s="34"/>
      <c r="G144" s="34"/>
      <c r="H144" s="34"/>
      <c r="I144" s="34"/>
    </row>
    <row r="145" spans="2:9" x14ac:dyDescent="0.25">
      <c r="B145" s="34"/>
      <c r="C145" s="34"/>
      <c r="D145" s="34"/>
      <c r="E145" s="34"/>
      <c r="F145" s="34"/>
      <c r="G145" s="34"/>
      <c r="H145" s="34"/>
      <c r="I145" s="34"/>
    </row>
    <row r="146" spans="2:9" x14ac:dyDescent="0.25">
      <c r="B146" s="34"/>
      <c r="C146" s="34"/>
      <c r="D146" s="34"/>
      <c r="E146" s="34"/>
      <c r="F146" s="34"/>
      <c r="G146" s="34"/>
      <c r="H146" s="34"/>
      <c r="I146" s="34"/>
    </row>
    <row r="147" spans="2:9" x14ac:dyDescent="0.25">
      <c r="B147" s="34"/>
      <c r="C147" s="34"/>
      <c r="D147" s="34"/>
      <c r="E147" s="34"/>
      <c r="F147" s="34"/>
      <c r="G147" s="34"/>
      <c r="H147" s="34"/>
      <c r="I147" s="34"/>
    </row>
    <row r="148" spans="2:9" x14ac:dyDescent="0.25">
      <c r="B148" s="34"/>
      <c r="C148" s="34"/>
      <c r="D148" s="34"/>
      <c r="E148" s="34"/>
      <c r="F148" s="34"/>
      <c r="G148" s="34"/>
      <c r="H148" s="34"/>
      <c r="I148" s="34"/>
    </row>
    <row r="149" spans="2:9" x14ac:dyDescent="0.25">
      <c r="B149" s="34"/>
      <c r="C149" s="34"/>
      <c r="D149" s="34"/>
      <c r="E149" s="34"/>
      <c r="F149" s="34"/>
      <c r="G149" s="34"/>
      <c r="H149" s="34"/>
      <c r="I149" s="34"/>
    </row>
    <row r="150" spans="2:9" x14ac:dyDescent="0.25">
      <c r="B150" s="34"/>
      <c r="C150" s="34"/>
      <c r="D150" s="34"/>
      <c r="E150" s="34"/>
      <c r="F150" s="34"/>
      <c r="G150" s="34"/>
      <c r="H150" s="34"/>
      <c r="I150" s="34"/>
    </row>
    <row r="151" spans="2:9" x14ac:dyDescent="0.25">
      <c r="B151" s="34"/>
      <c r="C151" s="34"/>
      <c r="D151" s="34"/>
      <c r="E151" s="34"/>
      <c r="F151" s="34"/>
      <c r="G151" s="34"/>
      <c r="H151" s="34"/>
      <c r="I151" s="34"/>
    </row>
    <row r="152" spans="2:9" x14ac:dyDescent="0.25">
      <c r="B152" s="34"/>
      <c r="C152" s="34"/>
      <c r="D152" s="34"/>
      <c r="E152" s="34"/>
      <c r="F152" s="34"/>
      <c r="G152" s="34"/>
      <c r="H152" s="34"/>
      <c r="I152" s="34"/>
    </row>
  </sheetData>
  <mergeCells count="120">
    <mergeCell ref="B126:G126"/>
    <mergeCell ref="B97:D97"/>
    <mergeCell ref="B98:D98"/>
    <mergeCell ref="E96:F96"/>
    <mergeCell ref="G96:H96"/>
    <mergeCell ref="E97:F97"/>
    <mergeCell ref="G97:H97"/>
    <mergeCell ref="E98:F98"/>
    <mergeCell ref="G98:H98"/>
    <mergeCell ref="B96:D96"/>
    <mergeCell ref="B127:G127"/>
    <mergeCell ref="B128:G128"/>
    <mergeCell ref="B129:G129"/>
    <mergeCell ref="C1:H1"/>
    <mergeCell ref="H5:I5"/>
    <mergeCell ref="E117:F117"/>
    <mergeCell ref="H117:I117"/>
    <mergeCell ref="E118:F118"/>
    <mergeCell ref="E119:F119"/>
    <mergeCell ref="B118:C118"/>
    <mergeCell ref="B119:C119"/>
    <mergeCell ref="H118:I118"/>
    <mergeCell ref="H119:I119"/>
    <mergeCell ref="B113:C113"/>
    <mergeCell ref="B114:C114"/>
    <mergeCell ref="B111:C112"/>
    <mergeCell ref="D111:E111"/>
    <mergeCell ref="F111:G111"/>
    <mergeCell ref="H111:I111"/>
    <mergeCell ref="B87:D87"/>
    <mergeCell ref="B91:D91"/>
    <mergeCell ref="B88:D88"/>
    <mergeCell ref="B92:D92"/>
    <mergeCell ref="B125:G125"/>
    <mergeCell ref="B71:D71"/>
    <mergeCell ref="B70:D70"/>
    <mergeCell ref="B84:D85"/>
    <mergeCell ref="E84:F84"/>
    <mergeCell ref="G84:H84"/>
    <mergeCell ref="B72:D72"/>
    <mergeCell ref="B77:D77"/>
    <mergeCell ref="B79:D79"/>
    <mergeCell ref="B80:D80"/>
    <mergeCell ref="B76:D76"/>
    <mergeCell ref="B75:D75"/>
    <mergeCell ref="B73:D73"/>
    <mergeCell ref="B74:D74"/>
    <mergeCell ref="B81:D81"/>
    <mergeCell ref="B82:D82"/>
    <mergeCell ref="B78:D78"/>
    <mergeCell ref="B63:D63"/>
    <mergeCell ref="E49:F49"/>
    <mergeCell ref="B43:E43"/>
    <mergeCell ref="B41:E41"/>
    <mergeCell ref="B23:E23"/>
    <mergeCell ref="H26:I26"/>
    <mergeCell ref="B64:D64"/>
    <mergeCell ref="E68:F68"/>
    <mergeCell ref="G68:H68"/>
    <mergeCell ref="B68:D69"/>
    <mergeCell ref="B57:D57"/>
    <mergeCell ref="B58:D58"/>
    <mergeCell ref="B61:D62"/>
    <mergeCell ref="E61:F61"/>
    <mergeCell ref="G49:I49"/>
    <mergeCell ref="G55:I55"/>
    <mergeCell ref="G61:I61"/>
    <mergeCell ref="B49:D50"/>
    <mergeCell ref="B51:D51"/>
    <mergeCell ref="B52:D52"/>
    <mergeCell ref="B55:D56"/>
    <mergeCell ref="E55:F55"/>
    <mergeCell ref="B42:E42"/>
    <mergeCell ref="B38:E38"/>
    <mergeCell ref="C3:D3"/>
    <mergeCell ref="G3:H3"/>
    <mergeCell ref="H18:I18"/>
    <mergeCell ref="B14:E14"/>
    <mergeCell ref="B15:E15"/>
    <mergeCell ref="B18:E18"/>
    <mergeCell ref="F18:G18"/>
    <mergeCell ref="F14:G14"/>
    <mergeCell ref="H14:I14"/>
    <mergeCell ref="F15:G15"/>
    <mergeCell ref="H15:I15"/>
    <mergeCell ref="A5:D5"/>
    <mergeCell ref="F26:G26"/>
    <mergeCell ref="F23:G23"/>
    <mergeCell ref="H23:I23"/>
    <mergeCell ref="F22:G22"/>
    <mergeCell ref="H22:I22"/>
    <mergeCell ref="F21:G21"/>
    <mergeCell ref="H21:I21"/>
    <mergeCell ref="B19:E19"/>
    <mergeCell ref="F19:G19"/>
    <mergeCell ref="F20:G20"/>
    <mergeCell ref="B94:D94"/>
    <mergeCell ref="B86:D86"/>
    <mergeCell ref="B20:E20"/>
    <mergeCell ref="B16:E17"/>
    <mergeCell ref="F16:G17"/>
    <mergeCell ref="H16:I17"/>
    <mergeCell ref="B89:D89"/>
    <mergeCell ref="B90:D90"/>
    <mergeCell ref="B93:D93"/>
    <mergeCell ref="H19:I19"/>
    <mergeCell ref="H20:I20"/>
    <mergeCell ref="B21:E21"/>
    <mergeCell ref="B39:E39"/>
    <mergeCell ref="B33:C33"/>
    <mergeCell ref="B34:C34"/>
    <mergeCell ref="B40:E40"/>
    <mergeCell ref="B32:C32"/>
    <mergeCell ref="B28:C28"/>
    <mergeCell ref="B29:C29"/>
    <mergeCell ref="B30:C30"/>
    <mergeCell ref="B22:E22"/>
    <mergeCell ref="B31:C31"/>
    <mergeCell ref="B26:C27"/>
    <mergeCell ref="D26:E26"/>
  </mergeCells>
  <pageMargins left="0.35416666666666702" right="0.6" top="0.75" bottom="0.75" header="0.3" footer="0.3"/>
  <pageSetup paperSize="9" scale="90" orientation="portrait" verticalDpi="4294967295" r:id="rId1"/>
  <headerFooter>
    <oddHeader>&amp;C&amp;"Arial,Regular"&amp;14&amp;K03+035JUBILEE LIFE INSURANCE COMPANY LTD</oddHeader>
    <oddFooter>&amp;LNote: Private hospitals (if not specified otherwise) include both for-profit and NGO managed health facilities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Sheet1!$A$2:$A$3</xm:f>
          </x14:formula1>
          <xm:sqref>C3:D3</xm:sqref>
        </x14:dataValidation>
        <x14:dataValidation type="list" allowBlank="1" showInputMessage="1" showErrorMessage="1">
          <x14:formula1>
            <xm:f>Sheet1!$D$2:$D$6</xm:f>
          </x14:formula1>
          <xm:sqref>H5:I5</xm:sqref>
        </x14:dataValidation>
        <x14:dataValidation type="list" allowBlank="1" showInputMessage="1" showErrorMessage="1">
          <x14:formula1>
            <xm:f>Sheet1!$B$2:$B$6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1"/>
  <sheetViews>
    <sheetView topLeftCell="A11" workbookViewId="0">
      <selection activeCell="F15" sqref="F15"/>
    </sheetView>
  </sheetViews>
  <sheetFormatPr defaultRowHeight="14.4" x14ac:dyDescent="0.3"/>
  <cols>
    <col min="1" max="1" width="1.88671875" customWidth="1"/>
    <col min="2" max="2" width="7.44140625" customWidth="1"/>
    <col min="4" max="4" width="13.33203125" customWidth="1"/>
    <col min="5" max="5" width="14.33203125" customWidth="1"/>
    <col min="6" max="6" width="13.109375" customWidth="1"/>
    <col min="7" max="7" width="13.44140625" customWidth="1"/>
    <col min="8" max="8" width="23.109375" customWidth="1"/>
    <col min="9" max="9" width="12.44140625" customWidth="1"/>
    <col min="10" max="10" width="12.33203125" customWidth="1"/>
    <col min="11" max="11" width="12.88671875" customWidth="1"/>
  </cols>
  <sheetData>
    <row r="2" spans="2:11" ht="18" x14ac:dyDescent="0.25">
      <c r="B2" s="488" t="s">
        <v>0</v>
      </c>
      <c r="C2" s="488"/>
      <c r="D2" s="488"/>
      <c r="E2" s="488"/>
      <c r="F2" s="488"/>
      <c r="G2" s="488"/>
      <c r="H2" s="488"/>
      <c r="I2" s="488"/>
      <c r="J2" s="488"/>
    </row>
    <row r="3" spans="2:11" ht="23.25" customHeight="1" x14ac:dyDescent="0.25">
      <c r="B3" s="19"/>
      <c r="C3" s="19"/>
      <c r="D3" s="489" t="s">
        <v>103</v>
      </c>
      <c r="E3" s="489"/>
      <c r="F3" s="489"/>
      <c r="G3" s="489"/>
      <c r="H3" s="489"/>
      <c r="I3" s="489"/>
      <c r="J3" s="19"/>
    </row>
    <row r="4" spans="2:11" ht="15" x14ac:dyDescent="0.25">
      <c r="B4" s="19"/>
      <c r="C4" s="19"/>
      <c r="D4" s="19"/>
      <c r="E4" s="19"/>
      <c r="F4" s="19"/>
      <c r="G4" s="19"/>
      <c r="H4" s="19"/>
      <c r="I4" s="19"/>
      <c r="J4" s="19"/>
    </row>
    <row r="5" spans="2:11" ht="21.75" customHeight="1" x14ac:dyDescent="0.25">
      <c r="B5" s="23" t="s">
        <v>104</v>
      </c>
      <c r="C5" s="91"/>
      <c r="D5" s="91"/>
      <c r="E5" s="483" t="s">
        <v>291</v>
      </c>
      <c r="F5" s="490"/>
      <c r="G5" s="490"/>
      <c r="H5" s="490"/>
      <c r="I5" s="491"/>
      <c r="J5" s="39"/>
      <c r="K5" s="92"/>
    </row>
    <row r="6" spans="2:11" ht="15" x14ac:dyDescent="0.25">
      <c r="B6" s="37"/>
      <c r="C6" s="37"/>
      <c r="D6" s="37"/>
      <c r="E6" s="93"/>
      <c r="F6" s="93"/>
      <c r="G6" s="93"/>
      <c r="H6" s="93"/>
      <c r="I6" s="93"/>
      <c r="J6" s="20"/>
      <c r="K6" s="92"/>
    </row>
    <row r="7" spans="2:11" ht="22.5" customHeight="1" x14ac:dyDescent="0.25">
      <c r="B7" s="94" t="s">
        <v>105</v>
      </c>
      <c r="C7" s="95"/>
      <c r="D7" s="95"/>
      <c r="E7" s="96"/>
      <c r="F7" s="96"/>
      <c r="G7" s="90" t="s">
        <v>229</v>
      </c>
      <c r="H7" s="96"/>
      <c r="I7" s="97"/>
      <c r="J7" s="20"/>
      <c r="K7" s="92"/>
    </row>
    <row r="8" spans="2:11" ht="15" x14ac:dyDescent="0.25">
      <c r="B8" s="20"/>
      <c r="C8" s="20"/>
      <c r="D8" s="20"/>
      <c r="E8" s="20"/>
      <c r="F8" s="20"/>
      <c r="G8" s="20"/>
      <c r="H8" s="20"/>
      <c r="I8" s="20"/>
      <c r="J8" s="20"/>
      <c r="K8" s="92"/>
    </row>
    <row r="9" spans="2:11" ht="15" x14ac:dyDescent="0.25">
      <c r="B9" s="94" t="s">
        <v>101</v>
      </c>
      <c r="C9" s="95"/>
      <c r="D9" s="492" t="s">
        <v>3</v>
      </c>
      <c r="E9" s="493"/>
      <c r="F9" s="20"/>
      <c r="G9" s="94" t="s">
        <v>106</v>
      </c>
      <c r="H9" s="91" t="s">
        <v>8</v>
      </c>
      <c r="I9" s="98"/>
      <c r="J9" s="99"/>
      <c r="K9" s="92"/>
    </row>
    <row r="10" spans="2:11" ht="15" x14ac:dyDescent="0.25">
      <c r="B10" s="20"/>
      <c r="C10" s="20"/>
      <c r="D10" s="20"/>
      <c r="E10" s="20"/>
      <c r="F10" s="20"/>
      <c r="G10" s="20"/>
      <c r="H10" s="20"/>
      <c r="I10" s="20"/>
      <c r="J10" s="37"/>
      <c r="K10" s="92"/>
    </row>
    <row r="11" spans="2:11" ht="15" x14ac:dyDescent="0.25">
      <c r="B11" s="446" t="s">
        <v>292</v>
      </c>
      <c r="C11" s="447"/>
      <c r="D11" s="447"/>
      <c r="E11" s="448"/>
      <c r="F11" s="20"/>
      <c r="G11" s="94" t="s">
        <v>9</v>
      </c>
      <c r="H11" s="95">
        <v>2018</v>
      </c>
      <c r="I11" s="100"/>
      <c r="J11" s="37"/>
      <c r="K11" s="92"/>
    </row>
    <row r="12" spans="2:11" ht="15" x14ac:dyDescent="0.25">
      <c r="B12" s="19"/>
      <c r="C12" s="19"/>
      <c r="D12" s="19"/>
      <c r="E12" s="19"/>
      <c r="F12" s="19"/>
      <c r="G12" s="19"/>
      <c r="H12" s="19"/>
      <c r="I12" s="19"/>
      <c r="J12" s="19"/>
    </row>
    <row r="13" spans="2:11" ht="15" x14ac:dyDescent="0.25">
      <c r="B13" s="20" t="s">
        <v>10</v>
      </c>
      <c r="C13" s="20"/>
      <c r="D13" s="20"/>
      <c r="E13" s="20"/>
      <c r="F13" s="20"/>
      <c r="G13" s="20"/>
      <c r="H13" s="20"/>
      <c r="I13" s="20"/>
      <c r="J13" s="20"/>
    </row>
    <row r="14" spans="2:11" x14ac:dyDescent="0.3">
      <c r="B14" s="20" t="s">
        <v>201</v>
      </c>
      <c r="C14" s="20" t="s">
        <v>205</v>
      </c>
      <c r="D14" s="20"/>
      <c r="E14" s="20" t="s">
        <v>173</v>
      </c>
      <c r="F14" s="20" t="s">
        <v>293</v>
      </c>
      <c r="G14" s="20"/>
      <c r="H14" s="20" t="s">
        <v>200</v>
      </c>
      <c r="I14" s="20"/>
      <c r="J14" s="20"/>
    </row>
    <row r="15" spans="2:11" ht="15" x14ac:dyDescent="0.25">
      <c r="B15" s="20"/>
      <c r="C15" s="20"/>
      <c r="D15" s="20"/>
      <c r="E15" s="20"/>
      <c r="F15" s="20"/>
      <c r="G15" s="20"/>
      <c r="H15" s="20"/>
      <c r="I15" s="20"/>
      <c r="J15" s="20"/>
    </row>
    <row r="16" spans="2:11" x14ac:dyDescent="0.3">
      <c r="B16" s="20" t="s">
        <v>174</v>
      </c>
      <c r="C16" s="20"/>
      <c r="D16" s="35">
        <v>43320</v>
      </c>
      <c r="E16" s="20"/>
      <c r="F16" s="20"/>
      <c r="G16" s="20"/>
      <c r="H16" s="20"/>
      <c r="I16" s="20"/>
      <c r="J16" s="20"/>
    </row>
    <row r="17" spans="2:16" ht="15" thickBot="1" x14ac:dyDescent="0.35">
      <c r="B17" s="38"/>
      <c r="C17" s="38"/>
      <c r="D17" s="38"/>
      <c r="E17" s="38"/>
      <c r="F17" s="38"/>
      <c r="G17" s="38"/>
      <c r="H17" s="38"/>
      <c r="I17" s="38"/>
      <c r="J17" s="38"/>
    </row>
    <row r="18" spans="2:16" ht="15" thickTop="1" x14ac:dyDescent="0.3">
      <c r="B18" s="20"/>
      <c r="C18" s="20"/>
      <c r="D18" s="20"/>
      <c r="E18" s="20"/>
      <c r="F18" s="20"/>
      <c r="G18" s="20"/>
      <c r="H18" s="20"/>
      <c r="I18" s="20"/>
      <c r="J18" s="20"/>
    </row>
    <row r="19" spans="2:16" ht="17.25" customHeight="1" x14ac:dyDescent="0.3">
      <c r="B19" s="39" t="s">
        <v>107</v>
      </c>
      <c r="C19" s="39"/>
      <c r="D19" s="39"/>
      <c r="E19" s="39"/>
      <c r="F19" s="20"/>
      <c r="G19" s="20"/>
      <c r="H19" s="20"/>
      <c r="I19" s="20"/>
      <c r="J19" s="20"/>
      <c r="K19" s="55"/>
      <c r="L19" s="55"/>
      <c r="M19" s="55"/>
      <c r="N19" s="55"/>
      <c r="O19" s="55"/>
    </row>
    <row r="20" spans="2:16" x14ac:dyDescent="0.3">
      <c r="B20" s="20"/>
      <c r="C20" s="56" t="s">
        <v>108</v>
      </c>
      <c r="D20" s="57"/>
      <c r="E20" s="57"/>
      <c r="F20" s="57"/>
      <c r="G20" s="58"/>
      <c r="H20" s="484">
        <v>406</v>
      </c>
      <c r="I20" s="485"/>
      <c r="J20" s="89"/>
      <c r="K20" s="53"/>
      <c r="L20" s="53"/>
      <c r="M20" s="53"/>
      <c r="N20" s="53"/>
      <c r="O20" s="53"/>
      <c r="P20" s="17"/>
    </row>
    <row r="21" spans="2:16" x14ac:dyDescent="0.3">
      <c r="B21" s="20"/>
      <c r="C21" s="56" t="s">
        <v>109</v>
      </c>
      <c r="D21" s="57"/>
      <c r="E21" s="57"/>
      <c r="F21" s="57"/>
      <c r="G21" s="58"/>
      <c r="H21" s="109">
        <v>7137</v>
      </c>
      <c r="I21" s="110"/>
      <c r="J21" s="73"/>
      <c r="K21" s="53"/>
      <c r="L21" s="53"/>
      <c r="M21" s="53"/>
      <c r="N21" s="53"/>
      <c r="O21" s="53"/>
      <c r="P21" s="17"/>
    </row>
    <row r="22" spans="2:16" x14ac:dyDescent="0.3">
      <c r="B22" s="20"/>
      <c r="C22" s="56" t="s">
        <v>189</v>
      </c>
      <c r="D22" s="57"/>
      <c r="E22" s="57"/>
      <c r="F22" s="57"/>
      <c r="G22" s="58"/>
      <c r="H22" s="486">
        <v>12586</v>
      </c>
      <c r="I22" s="487"/>
      <c r="J22" s="73"/>
      <c r="K22" s="53"/>
      <c r="L22" s="53"/>
      <c r="M22" s="53"/>
      <c r="N22" s="53"/>
      <c r="O22" s="53"/>
      <c r="P22" s="17"/>
    </row>
    <row r="23" spans="2:16" x14ac:dyDescent="0.3">
      <c r="B23" s="20"/>
      <c r="C23" s="56" t="s">
        <v>110</v>
      </c>
      <c r="D23" s="57"/>
      <c r="E23" s="57"/>
      <c r="F23" s="57"/>
      <c r="G23" s="58"/>
      <c r="H23" s="480">
        <v>6260</v>
      </c>
      <c r="I23" s="481"/>
      <c r="J23" s="59"/>
      <c r="K23" s="116"/>
      <c r="L23" s="53"/>
      <c r="M23" s="53"/>
      <c r="N23" s="53"/>
      <c r="O23" s="53"/>
      <c r="P23" s="17"/>
    </row>
    <row r="24" spans="2:16" x14ac:dyDescent="0.3">
      <c r="B24" s="20"/>
      <c r="C24" s="56" t="s">
        <v>190</v>
      </c>
      <c r="D24" s="57"/>
      <c r="E24" s="57"/>
      <c r="F24" s="57"/>
      <c r="G24" s="58"/>
      <c r="H24" s="190">
        <f>H23/H21*100</f>
        <v>87.711923777497546</v>
      </c>
      <c r="I24" s="191"/>
      <c r="J24" s="59"/>
      <c r="K24" s="53"/>
      <c r="L24" s="53"/>
      <c r="M24" s="53"/>
      <c r="N24" s="53"/>
      <c r="O24" s="53"/>
      <c r="P24" s="17"/>
    </row>
    <row r="25" spans="2:16" x14ac:dyDescent="0.3">
      <c r="B25" s="20"/>
      <c r="C25" s="56" t="s">
        <v>111</v>
      </c>
      <c r="D25" s="57"/>
      <c r="E25" s="57"/>
      <c r="F25" s="57"/>
      <c r="G25" s="58"/>
      <c r="H25" s="480">
        <v>143</v>
      </c>
      <c r="I25" s="481"/>
      <c r="J25" s="59"/>
      <c r="K25" s="53"/>
      <c r="L25" s="53"/>
      <c r="M25" s="53"/>
      <c r="N25" s="53"/>
      <c r="O25" s="53"/>
      <c r="P25" s="17"/>
    </row>
    <row r="26" spans="2:16" x14ac:dyDescent="0.3">
      <c r="B26" s="20"/>
      <c r="C26" s="56" t="s">
        <v>112</v>
      </c>
      <c r="D26" s="57"/>
      <c r="E26" s="57"/>
      <c r="F26" s="57"/>
      <c r="G26" s="58"/>
      <c r="H26" s="480">
        <v>436</v>
      </c>
      <c r="I26" s="481"/>
      <c r="J26" s="59"/>
      <c r="K26" s="60"/>
      <c r="L26" s="61"/>
      <c r="M26" s="61"/>
      <c r="N26" s="53"/>
      <c r="O26" s="53"/>
      <c r="P26" s="17"/>
    </row>
    <row r="27" spans="2:16" x14ac:dyDescent="0.3">
      <c r="B27" s="20"/>
      <c r="C27" s="56" t="s">
        <v>113</v>
      </c>
      <c r="D27" s="57"/>
      <c r="E27" s="57"/>
      <c r="F27" s="57"/>
      <c r="G27" s="58"/>
      <c r="H27" s="480">
        <f>H26/H25</f>
        <v>3.0489510489510487</v>
      </c>
      <c r="I27" s="481"/>
      <c r="J27" s="62"/>
      <c r="K27" s="63"/>
      <c r="L27" s="63"/>
      <c r="M27" s="63"/>
      <c r="N27" s="63"/>
      <c r="O27" s="63"/>
      <c r="P27" s="54"/>
    </row>
    <row r="28" spans="2:16" x14ac:dyDescent="0.3">
      <c r="B28" s="20"/>
      <c r="C28" s="20"/>
      <c r="D28" s="20"/>
      <c r="E28" s="20"/>
      <c r="F28" s="20"/>
      <c r="G28" s="20"/>
      <c r="H28" s="20"/>
      <c r="I28" s="20"/>
      <c r="J28" s="20"/>
    </row>
    <row r="29" spans="2:16" x14ac:dyDescent="0.3">
      <c r="B29" s="39" t="s">
        <v>114</v>
      </c>
      <c r="C29" s="20"/>
      <c r="D29" s="20"/>
      <c r="E29" s="20"/>
      <c r="F29" s="20"/>
      <c r="G29" s="20"/>
      <c r="H29" s="20"/>
      <c r="I29" s="20"/>
      <c r="J29" s="20"/>
    </row>
    <row r="30" spans="2:16" x14ac:dyDescent="0.3">
      <c r="B30" s="20"/>
      <c r="C30" s="413" t="s">
        <v>23</v>
      </c>
      <c r="D30" s="483"/>
      <c r="E30" s="413" t="s">
        <v>115</v>
      </c>
      <c r="F30" s="413"/>
      <c r="G30" s="413" t="s">
        <v>116</v>
      </c>
      <c r="H30" s="413"/>
      <c r="I30" s="413" t="s">
        <v>20</v>
      </c>
      <c r="J30" s="413"/>
    </row>
    <row r="31" spans="2:16" x14ac:dyDescent="0.3">
      <c r="B31" s="20"/>
      <c r="C31" s="413"/>
      <c r="D31" s="483"/>
      <c r="E31" s="18" t="s">
        <v>24</v>
      </c>
      <c r="F31" s="18" t="s">
        <v>25</v>
      </c>
      <c r="G31" s="18" t="s">
        <v>24</v>
      </c>
      <c r="H31" s="18" t="s">
        <v>25</v>
      </c>
      <c r="I31" s="18" t="s">
        <v>24</v>
      </c>
      <c r="J31" s="18" t="s">
        <v>25</v>
      </c>
    </row>
    <row r="32" spans="2:16" x14ac:dyDescent="0.3">
      <c r="B32" s="20"/>
      <c r="C32" s="439" t="s">
        <v>117</v>
      </c>
      <c r="D32" s="494"/>
      <c r="E32" s="185">
        <v>0</v>
      </c>
      <c r="F32" s="185">
        <v>0</v>
      </c>
      <c r="G32" s="185">
        <v>0</v>
      </c>
      <c r="H32" s="186">
        <v>2</v>
      </c>
      <c r="I32" s="125">
        <v>0</v>
      </c>
      <c r="J32" s="125">
        <v>2</v>
      </c>
      <c r="K32" s="120"/>
    </row>
    <row r="33" spans="2:11" x14ac:dyDescent="0.3">
      <c r="B33" s="20"/>
      <c r="C33" s="439" t="s">
        <v>27</v>
      </c>
      <c r="D33" s="494"/>
      <c r="E33" s="185">
        <v>0</v>
      </c>
      <c r="F33" s="185">
        <v>0</v>
      </c>
      <c r="G33" s="185">
        <v>3</v>
      </c>
      <c r="H33" s="185">
        <v>3</v>
      </c>
      <c r="I33" s="125">
        <v>3</v>
      </c>
      <c r="J33" s="125">
        <v>3</v>
      </c>
      <c r="K33" s="120"/>
    </row>
    <row r="34" spans="2:11" x14ac:dyDescent="0.3">
      <c r="B34" s="20"/>
      <c r="C34" s="439" t="s">
        <v>28</v>
      </c>
      <c r="D34" s="494"/>
      <c r="E34" s="185">
        <v>11</v>
      </c>
      <c r="F34" s="185">
        <v>13</v>
      </c>
      <c r="G34" s="185">
        <v>5</v>
      </c>
      <c r="H34" s="125">
        <v>3</v>
      </c>
      <c r="I34" s="125">
        <v>16</v>
      </c>
      <c r="J34" s="125">
        <v>16</v>
      </c>
      <c r="K34" s="120"/>
    </row>
    <row r="35" spans="2:11" x14ac:dyDescent="0.3">
      <c r="B35" s="20"/>
      <c r="C35" s="439" t="s">
        <v>118</v>
      </c>
      <c r="D35" s="494"/>
      <c r="E35" s="125">
        <v>14</v>
      </c>
      <c r="F35" s="125">
        <v>42</v>
      </c>
      <c r="G35" s="125">
        <v>5</v>
      </c>
      <c r="H35" s="125">
        <v>14</v>
      </c>
      <c r="I35" s="125">
        <v>19</v>
      </c>
      <c r="J35" s="125">
        <v>56</v>
      </c>
      <c r="K35" s="120"/>
    </row>
    <row r="36" spans="2:11" x14ac:dyDescent="0.3">
      <c r="B36" s="20"/>
      <c r="C36" s="439" t="s">
        <v>31</v>
      </c>
      <c r="D36" s="494"/>
      <c r="E36" s="125">
        <v>0</v>
      </c>
      <c r="F36" s="125">
        <v>3</v>
      </c>
      <c r="G36" s="125">
        <v>2</v>
      </c>
      <c r="H36" s="125">
        <v>5</v>
      </c>
      <c r="I36" s="125">
        <v>2</v>
      </c>
      <c r="J36" s="125">
        <v>8</v>
      </c>
      <c r="K36" s="120"/>
    </row>
    <row r="37" spans="2:11" x14ac:dyDescent="0.3">
      <c r="B37" s="20"/>
      <c r="C37" s="439" t="s">
        <v>30</v>
      </c>
      <c r="D37" s="494"/>
      <c r="E37" s="125">
        <v>6</v>
      </c>
      <c r="F37" s="125">
        <v>2</v>
      </c>
      <c r="G37" s="125">
        <v>3</v>
      </c>
      <c r="H37" s="125">
        <v>7</v>
      </c>
      <c r="I37" s="125">
        <v>10</v>
      </c>
      <c r="J37" s="125">
        <v>8</v>
      </c>
      <c r="K37" s="120"/>
    </row>
    <row r="38" spans="2:11" x14ac:dyDescent="0.3">
      <c r="B38" s="20"/>
      <c r="C38" s="495" t="s">
        <v>119</v>
      </c>
      <c r="D38" s="496"/>
      <c r="E38" s="121">
        <f t="shared" ref="E38:J38" si="0">SUM(E32:E37)</f>
        <v>31</v>
      </c>
      <c r="F38" s="121">
        <f t="shared" si="0"/>
        <v>60</v>
      </c>
      <c r="G38" s="121">
        <f t="shared" si="0"/>
        <v>18</v>
      </c>
      <c r="H38" s="121">
        <f t="shared" si="0"/>
        <v>34</v>
      </c>
      <c r="I38" s="121">
        <f t="shared" si="0"/>
        <v>50</v>
      </c>
      <c r="J38" s="121">
        <f t="shared" si="0"/>
        <v>93</v>
      </c>
      <c r="K38" s="120"/>
    </row>
    <row r="39" spans="2:11" x14ac:dyDescent="0.3">
      <c r="B39" s="20"/>
      <c r="C39" s="20"/>
      <c r="D39" s="20"/>
      <c r="E39" s="20"/>
      <c r="F39" s="20"/>
      <c r="G39" s="20"/>
      <c r="H39" s="20"/>
      <c r="I39" s="20"/>
      <c r="J39" s="20"/>
    </row>
    <row r="40" spans="2:11" ht="18.75" customHeight="1" x14ac:dyDescent="0.3">
      <c r="B40" s="39" t="s">
        <v>120</v>
      </c>
      <c r="C40" s="20"/>
      <c r="D40" s="20"/>
      <c r="E40" s="20"/>
      <c r="F40" s="20"/>
      <c r="G40" s="20"/>
      <c r="H40" s="20"/>
      <c r="I40" s="20"/>
      <c r="J40" s="20"/>
    </row>
    <row r="41" spans="2:11" ht="21.75" customHeight="1" x14ac:dyDescent="0.3">
      <c r="B41" s="20"/>
      <c r="C41" s="458" t="s">
        <v>121</v>
      </c>
      <c r="D41" s="458"/>
      <c r="E41" s="458"/>
      <c r="F41" s="458"/>
      <c r="G41" s="458" t="s">
        <v>122</v>
      </c>
      <c r="H41" s="458"/>
      <c r="I41" s="458"/>
      <c r="J41" s="458"/>
    </row>
    <row r="42" spans="2:11" ht="25.5" customHeight="1" x14ac:dyDescent="0.3">
      <c r="B42" s="20"/>
      <c r="C42" s="413" t="s">
        <v>123</v>
      </c>
      <c r="D42" s="413"/>
      <c r="E42" s="413"/>
      <c r="F42" s="139" t="s">
        <v>124</v>
      </c>
      <c r="G42" s="413" t="s">
        <v>123</v>
      </c>
      <c r="H42" s="413"/>
      <c r="I42" s="413"/>
      <c r="J42" s="139" t="s">
        <v>124</v>
      </c>
    </row>
    <row r="43" spans="2:11" ht="12" customHeight="1" x14ac:dyDescent="0.3">
      <c r="B43" s="20"/>
      <c r="C43" s="450" t="s">
        <v>206</v>
      </c>
      <c r="D43" s="451"/>
      <c r="E43" s="451"/>
      <c r="F43" s="86">
        <v>33</v>
      </c>
      <c r="G43" s="385" t="s">
        <v>225</v>
      </c>
      <c r="H43" s="385"/>
      <c r="I43" s="385"/>
      <c r="J43" s="187">
        <v>13</v>
      </c>
    </row>
    <row r="44" spans="2:11" ht="12" customHeight="1" x14ac:dyDescent="0.3">
      <c r="B44" s="20"/>
      <c r="C44" s="449" t="s">
        <v>188</v>
      </c>
      <c r="D44" s="449"/>
      <c r="E44" s="449"/>
      <c r="F44" s="86">
        <v>5</v>
      </c>
      <c r="G44" s="385" t="s">
        <v>221</v>
      </c>
      <c r="H44" s="385"/>
      <c r="I44" s="385"/>
      <c r="J44" s="187">
        <v>8</v>
      </c>
    </row>
    <row r="45" spans="2:11" ht="12" customHeight="1" x14ac:dyDescent="0.3">
      <c r="B45" s="20"/>
      <c r="C45" s="449" t="s">
        <v>207</v>
      </c>
      <c r="D45" s="449"/>
      <c r="E45" s="449"/>
      <c r="F45" s="86">
        <v>9</v>
      </c>
      <c r="G45" s="385" t="s">
        <v>231</v>
      </c>
      <c r="H45" s="385"/>
      <c r="I45" s="385"/>
      <c r="J45" s="187">
        <v>1</v>
      </c>
    </row>
    <row r="46" spans="2:11" ht="12" customHeight="1" x14ac:dyDescent="0.3">
      <c r="B46" s="20"/>
      <c r="C46" s="449" t="s">
        <v>208</v>
      </c>
      <c r="D46" s="449"/>
      <c r="E46" s="449"/>
      <c r="F46" s="87">
        <v>4</v>
      </c>
      <c r="G46" s="399" t="s">
        <v>230</v>
      </c>
      <c r="H46" s="400"/>
      <c r="I46" s="401"/>
      <c r="J46" s="187">
        <v>4</v>
      </c>
    </row>
    <row r="47" spans="2:11" ht="12" customHeight="1" x14ac:dyDescent="0.3">
      <c r="B47" s="20"/>
      <c r="C47" s="449" t="s">
        <v>209</v>
      </c>
      <c r="D47" s="449"/>
      <c r="E47" s="449"/>
      <c r="F47" s="88">
        <v>2</v>
      </c>
      <c r="G47" s="399" t="s">
        <v>298</v>
      </c>
      <c r="H47" s="400"/>
      <c r="I47" s="401"/>
      <c r="J47" s="187">
        <v>4</v>
      </c>
    </row>
    <row r="48" spans="2:11" ht="12" customHeight="1" x14ac:dyDescent="0.3">
      <c r="B48" s="20"/>
      <c r="C48" s="449" t="s">
        <v>248</v>
      </c>
      <c r="D48" s="449"/>
      <c r="E48" s="449"/>
      <c r="F48" s="86">
        <v>4</v>
      </c>
      <c r="G48" s="399" t="s">
        <v>232</v>
      </c>
      <c r="H48" s="400"/>
      <c r="I48" s="401"/>
      <c r="J48" s="228">
        <v>2</v>
      </c>
    </row>
    <row r="49" spans="2:11" ht="12" customHeight="1" x14ac:dyDescent="0.3">
      <c r="B49" s="20"/>
      <c r="C49" s="449" t="s">
        <v>224</v>
      </c>
      <c r="D49" s="449"/>
      <c r="E49" s="449"/>
      <c r="F49" s="86">
        <v>4</v>
      </c>
      <c r="G49" s="402" t="s">
        <v>250</v>
      </c>
      <c r="H49" s="403"/>
      <c r="I49" s="404"/>
      <c r="J49" s="188">
        <v>2</v>
      </c>
    </row>
    <row r="50" spans="2:11" ht="12" customHeight="1" x14ac:dyDescent="0.3">
      <c r="B50" s="20"/>
      <c r="C50" s="449" t="s">
        <v>210</v>
      </c>
      <c r="D50" s="449"/>
      <c r="E50" s="449"/>
      <c r="F50" s="88">
        <v>2</v>
      </c>
      <c r="G50" s="402" t="s">
        <v>299</v>
      </c>
      <c r="H50" s="403"/>
      <c r="I50" s="404"/>
      <c r="J50" s="187">
        <v>2</v>
      </c>
    </row>
    <row r="51" spans="2:11" ht="12" customHeight="1" x14ac:dyDescent="0.3">
      <c r="B51" s="20"/>
      <c r="C51" s="449" t="s">
        <v>294</v>
      </c>
      <c r="D51" s="449"/>
      <c r="E51" s="449"/>
      <c r="F51" s="86">
        <v>1</v>
      </c>
      <c r="G51" s="399" t="s">
        <v>300</v>
      </c>
      <c r="H51" s="400"/>
      <c r="I51" s="401"/>
      <c r="J51" s="188">
        <v>7</v>
      </c>
    </row>
    <row r="52" spans="2:11" ht="12" customHeight="1" x14ac:dyDescent="0.3">
      <c r="B52" s="20"/>
      <c r="C52" s="452" t="s">
        <v>296</v>
      </c>
      <c r="D52" s="449"/>
      <c r="E52" s="449"/>
      <c r="F52" s="86">
        <v>4</v>
      </c>
      <c r="G52" s="399" t="s">
        <v>301</v>
      </c>
      <c r="H52" s="400"/>
      <c r="I52" s="401"/>
      <c r="J52" s="118">
        <v>2</v>
      </c>
    </row>
    <row r="53" spans="2:11" ht="12" customHeight="1" x14ac:dyDescent="0.3">
      <c r="B53" s="20"/>
      <c r="C53" s="410" t="s">
        <v>209</v>
      </c>
      <c r="D53" s="411"/>
      <c r="E53" s="412"/>
      <c r="F53" s="189">
        <v>2</v>
      </c>
      <c r="G53" s="470" t="s">
        <v>232</v>
      </c>
      <c r="H53" s="471"/>
      <c r="I53" s="472"/>
      <c r="J53" s="118">
        <v>1</v>
      </c>
    </row>
    <row r="54" spans="2:11" ht="12" customHeight="1" x14ac:dyDescent="0.3">
      <c r="B54" s="20"/>
      <c r="C54" s="440" t="s">
        <v>295</v>
      </c>
      <c r="D54" s="440"/>
      <c r="E54" s="440"/>
      <c r="F54" s="189">
        <v>1</v>
      </c>
      <c r="G54" s="399" t="s">
        <v>304</v>
      </c>
      <c r="H54" s="400"/>
      <c r="I54" s="401"/>
      <c r="J54" s="118">
        <v>3</v>
      </c>
      <c r="K54" s="150"/>
    </row>
    <row r="55" spans="2:11" ht="12" customHeight="1" x14ac:dyDescent="0.3">
      <c r="B55" s="20"/>
      <c r="C55" s="475" t="s">
        <v>249</v>
      </c>
      <c r="D55" s="475"/>
      <c r="E55" s="475"/>
      <c r="F55" s="117">
        <v>1</v>
      </c>
      <c r="G55" s="470" t="s">
        <v>302</v>
      </c>
      <c r="H55" s="471"/>
      <c r="I55" s="472"/>
      <c r="J55" s="141">
        <v>1</v>
      </c>
    </row>
    <row r="56" spans="2:11" ht="12" customHeight="1" x14ac:dyDescent="0.3">
      <c r="B56" s="20"/>
      <c r="C56" s="482" t="s">
        <v>297</v>
      </c>
      <c r="D56" s="482"/>
      <c r="E56" s="482"/>
      <c r="F56" s="141">
        <v>19</v>
      </c>
      <c r="G56" s="470" t="s">
        <v>303</v>
      </c>
      <c r="H56" s="471"/>
      <c r="I56" s="472"/>
      <c r="J56" s="118">
        <v>2</v>
      </c>
    </row>
    <row r="57" spans="2:11" ht="18.75" customHeight="1" x14ac:dyDescent="0.3">
      <c r="B57" s="20"/>
      <c r="C57" s="476" t="s">
        <v>20</v>
      </c>
      <c r="D57" s="476"/>
      <c r="E57" s="476"/>
      <c r="F57" s="140">
        <f>SUM(F43:F56)</f>
        <v>91</v>
      </c>
      <c r="G57" s="477" t="s">
        <v>20</v>
      </c>
      <c r="H57" s="478"/>
      <c r="I57" s="479"/>
      <c r="J57" s="140">
        <f>SUM(J43:J56)</f>
        <v>52</v>
      </c>
    </row>
    <row r="58" spans="2:11" x14ac:dyDescent="0.3">
      <c r="B58" s="20"/>
      <c r="C58" s="20"/>
      <c r="D58" s="20"/>
      <c r="E58" s="20"/>
      <c r="F58" s="20"/>
      <c r="G58" s="20"/>
      <c r="H58" s="20"/>
      <c r="I58" s="20"/>
      <c r="J58" s="20"/>
    </row>
    <row r="59" spans="2:11" ht="21" customHeight="1" x14ac:dyDescent="0.3">
      <c r="B59" s="39" t="s">
        <v>125</v>
      </c>
      <c r="C59" s="74"/>
      <c r="D59" s="20"/>
      <c r="E59" s="20"/>
      <c r="F59" s="20"/>
      <c r="G59" s="20"/>
      <c r="H59" s="20"/>
      <c r="I59" s="20"/>
      <c r="J59" s="20"/>
    </row>
    <row r="60" spans="2:11" ht="27" customHeight="1" x14ac:dyDescent="0.3">
      <c r="B60" s="20"/>
      <c r="C60" s="413" t="s">
        <v>126</v>
      </c>
      <c r="D60" s="413"/>
      <c r="E60" s="413"/>
      <c r="F60" s="24" t="s">
        <v>127</v>
      </c>
      <c r="G60" s="24" t="s">
        <v>128</v>
      </c>
      <c r="H60" s="40"/>
      <c r="I60" s="500"/>
      <c r="J60" s="500"/>
    </row>
    <row r="61" spans="2:11" x14ac:dyDescent="0.3">
      <c r="B61" s="20"/>
      <c r="C61" s="439" t="s">
        <v>222</v>
      </c>
      <c r="D61" s="439"/>
      <c r="E61" s="439"/>
      <c r="F61" s="118">
        <v>91</v>
      </c>
      <c r="G61" s="192">
        <v>1247340</v>
      </c>
      <c r="H61" s="41"/>
      <c r="I61" s="500"/>
      <c r="J61" s="500"/>
    </row>
    <row r="62" spans="2:11" x14ac:dyDescent="0.3">
      <c r="B62" s="20"/>
      <c r="C62" s="439" t="s">
        <v>223</v>
      </c>
      <c r="D62" s="439"/>
      <c r="E62" s="439"/>
      <c r="F62" s="118">
        <v>52</v>
      </c>
      <c r="G62" s="122">
        <v>646912</v>
      </c>
      <c r="H62" s="41"/>
      <c r="I62" s="37"/>
      <c r="J62" s="37"/>
    </row>
    <row r="63" spans="2:11" x14ac:dyDescent="0.3">
      <c r="B63" s="20"/>
      <c r="C63" s="499" t="s">
        <v>147</v>
      </c>
      <c r="D63" s="499"/>
      <c r="E63" s="499"/>
      <c r="F63" s="123">
        <f>SUM(F61:F62)</f>
        <v>143</v>
      </c>
      <c r="G63" s="124">
        <f>SUM(G61:G62)</f>
        <v>1894252</v>
      </c>
      <c r="H63" s="42"/>
      <c r="I63" s="37"/>
      <c r="J63" s="37"/>
    </row>
    <row r="64" spans="2:11" x14ac:dyDescent="0.3">
      <c r="B64" s="20"/>
      <c r="C64" s="20"/>
      <c r="D64" s="20"/>
      <c r="E64" s="20"/>
      <c r="F64" s="20"/>
      <c r="G64" s="20"/>
      <c r="H64" s="20"/>
      <c r="I64" s="20"/>
      <c r="J64" s="20"/>
    </row>
    <row r="65" spans="2:10" ht="18.75" customHeight="1" x14ac:dyDescent="0.3">
      <c r="B65" s="39" t="s">
        <v>129</v>
      </c>
      <c r="C65" s="20"/>
      <c r="D65" s="20"/>
      <c r="E65" s="20"/>
      <c r="F65" s="20"/>
      <c r="G65" s="20"/>
      <c r="H65" s="20"/>
      <c r="I65" s="20"/>
      <c r="J65" s="20"/>
    </row>
    <row r="66" spans="2:10" ht="18" customHeight="1" x14ac:dyDescent="0.3">
      <c r="B66" s="20"/>
      <c r="C66" s="413" t="s">
        <v>130</v>
      </c>
      <c r="D66" s="413"/>
      <c r="E66" s="413"/>
      <c r="F66" s="413"/>
      <c r="G66" s="413" t="s">
        <v>131</v>
      </c>
      <c r="H66" s="413"/>
      <c r="I66" s="462" t="s">
        <v>128</v>
      </c>
      <c r="J66" s="462"/>
    </row>
    <row r="67" spans="2:10" x14ac:dyDescent="0.3">
      <c r="B67" s="20"/>
      <c r="C67" s="497" t="s">
        <v>132</v>
      </c>
      <c r="D67" s="497"/>
      <c r="E67" s="497"/>
      <c r="F67" s="497"/>
      <c r="G67" s="439">
        <v>107</v>
      </c>
      <c r="H67" s="439"/>
      <c r="I67" s="498">
        <v>1202134</v>
      </c>
      <c r="J67" s="498"/>
    </row>
    <row r="68" spans="2:10" ht="22.5" customHeight="1" x14ac:dyDescent="0.3">
      <c r="B68" s="20"/>
      <c r="C68" s="497" t="s">
        <v>305</v>
      </c>
      <c r="D68" s="497"/>
      <c r="E68" s="497"/>
      <c r="F68" s="497"/>
      <c r="G68" s="439">
        <v>143</v>
      </c>
      <c r="H68" s="439"/>
      <c r="I68" s="498">
        <v>1894252</v>
      </c>
      <c r="J68" s="498"/>
    </row>
    <row r="69" spans="2:10" x14ac:dyDescent="0.3">
      <c r="B69" s="20"/>
      <c r="C69" s="501" t="s">
        <v>133</v>
      </c>
      <c r="D69" s="501"/>
      <c r="E69" s="501"/>
      <c r="F69" s="501"/>
      <c r="G69" s="439">
        <v>143</v>
      </c>
      <c r="H69" s="439"/>
      <c r="I69" s="498">
        <v>1894252</v>
      </c>
      <c r="J69" s="498"/>
    </row>
    <row r="70" spans="2:10" ht="12" customHeight="1" x14ac:dyDescent="0.3">
      <c r="B70" s="20"/>
      <c r="C70" s="501" t="s">
        <v>134</v>
      </c>
      <c r="D70" s="501"/>
      <c r="E70" s="501"/>
      <c r="F70" s="501"/>
      <c r="G70" s="439">
        <v>1475</v>
      </c>
      <c r="H70" s="439"/>
      <c r="I70" s="498">
        <v>14903132</v>
      </c>
      <c r="J70" s="498"/>
    </row>
    <row r="71" spans="2:10" x14ac:dyDescent="0.3">
      <c r="B71" s="20"/>
      <c r="C71" s="501" t="s">
        <v>135</v>
      </c>
      <c r="D71" s="501"/>
      <c r="E71" s="501"/>
      <c r="F71" s="501"/>
      <c r="G71" s="494">
        <v>1</v>
      </c>
      <c r="H71" s="502"/>
      <c r="I71" s="503">
        <v>2770</v>
      </c>
      <c r="J71" s="504"/>
    </row>
    <row r="72" spans="2:10" x14ac:dyDescent="0.3">
      <c r="B72" s="20"/>
      <c r="C72" s="20"/>
      <c r="D72" s="20"/>
      <c r="E72" s="20"/>
      <c r="F72" s="20"/>
      <c r="G72" s="20"/>
      <c r="H72" s="20"/>
      <c r="I72" s="20"/>
      <c r="J72" s="20"/>
    </row>
    <row r="73" spans="2:10" ht="22.5" customHeight="1" x14ac:dyDescent="0.3">
      <c r="B73" s="39" t="s">
        <v>136</v>
      </c>
      <c r="C73" s="20"/>
      <c r="D73" s="20"/>
      <c r="E73" s="20"/>
      <c r="F73" s="20"/>
      <c r="G73" s="20"/>
      <c r="H73" s="20"/>
      <c r="I73" s="20"/>
      <c r="J73" s="20"/>
    </row>
    <row r="74" spans="2:10" ht="21" customHeight="1" x14ac:dyDescent="0.3">
      <c r="B74" s="20"/>
      <c r="C74" s="413" t="s">
        <v>137</v>
      </c>
      <c r="D74" s="413"/>
      <c r="E74" s="413"/>
      <c r="F74" s="413"/>
      <c r="G74" s="413"/>
      <c r="H74" s="413"/>
      <c r="I74" s="413"/>
      <c r="J74" s="43"/>
    </row>
    <row r="75" spans="2:10" x14ac:dyDescent="0.3">
      <c r="B75" s="20"/>
      <c r="C75" s="505" t="s">
        <v>138</v>
      </c>
      <c r="D75" s="506"/>
      <c r="E75" s="506"/>
      <c r="F75" s="506"/>
      <c r="G75" s="506"/>
      <c r="H75" s="506"/>
      <c r="I75" s="507"/>
      <c r="J75" s="44"/>
    </row>
    <row r="76" spans="2:10" ht="20.25" customHeight="1" x14ac:dyDescent="0.3">
      <c r="B76" s="20"/>
      <c r="C76" s="508" t="s">
        <v>191</v>
      </c>
      <c r="D76" s="508"/>
      <c r="E76" s="508"/>
      <c r="F76" s="508"/>
      <c r="G76" s="508"/>
      <c r="H76" s="508"/>
      <c r="I76" s="508"/>
      <c r="J76" s="115"/>
    </row>
    <row r="77" spans="2:10" x14ac:dyDescent="0.3">
      <c r="B77" s="20"/>
      <c r="C77" s="473" t="s">
        <v>139</v>
      </c>
      <c r="D77" s="473"/>
      <c r="E77" s="473"/>
      <c r="F77" s="473"/>
      <c r="G77" s="473"/>
      <c r="H77" s="473"/>
      <c r="I77" s="473"/>
      <c r="J77" s="68"/>
    </row>
    <row r="78" spans="2:10" x14ac:dyDescent="0.3">
      <c r="B78" s="20"/>
      <c r="C78" s="473"/>
      <c r="D78" s="473"/>
      <c r="E78" s="473"/>
      <c r="F78" s="473"/>
      <c r="G78" s="473"/>
      <c r="H78" s="473"/>
      <c r="I78" s="473"/>
      <c r="J78" s="68"/>
    </row>
    <row r="79" spans="2:10" x14ac:dyDescent="0.3">
      <c r="B79" s="20"/>
      <c r="C79" s="473" t="s">
        <v>140</v>
      </c>
      <c r="D79" s="473"/>
      <c r="E79" s="473"/>
      <c r="F79" s="473"/>
      <c r="G79" s="473"/>
      <c r="H79" s="473"/>
      <c r="I79" s="473"/>
      <c r="J79" s="68"/>
    </row>
    <row r="80" spans="2:10" x14ac:dyDescent="0.3">
      <c r="B80" s="20"/>
      <c r="C80" s="473" t="s">
        <v>141</v>
      </c>
      <c r="D80" s="473"/>
      <c r="E80" s="473"/>
      <c r="F80" s="473"/>
      <c r="G80" s="473"/>
      <c r="H80" s="473"/>
      <c r="I80" s="473"/>
      <c r="J80" s="68"/>
    </row>
    <row r="81" spans="2:15" x14ac:dyDescent="0.3">
      <c r="B81" s="20"/>
      <c r="C81" s="440"/>
      <c r="D81" s="440"/>
      <c r="E81" s="440"/>
      <c r="F81" s="440"/>
      <c r="G81" s="440"/>
      <c r="H81" s="440"/>
      <c r="I81" s="440"/>
      <c r="J81" s="68"/>
    </row>
    <row r="82" spans="2:15" ht="21.75" customHeight="1" x14ac:dyDescent="0.3">
      <c r="B82" s="20"/>
      <c r="C82" s="510" t="s">
        <v>142</v>
      </c>
      <c r="D82" s="510"/>
      <c r="E82" s="510"/>
      <c r="F82" s="510"/>
      <c r="G82" s="510"/>
      <c r="H82" s="510"/>
      <c r="I82" s="510"/>
      <c r="J82" s="119">
        <f>SUM(J76:J81)</f>
        <v>0</v>
      </c>
    </row>
    <row r="83" spans="2:15" x14ac:dyDescent="0.3">
      <c r="B83" s="20"/>
      <c r="C83" s="20"/>
      <c r="D83" s="20"/>
      <c r="E83" s="20"/>
      <c r="F83" s="20"/>
      <c r="G83" s="20"/>
      <c r="H83" s="20"/>
      <c r="I83" s="20"/>
      <c r="J83" s="20"/>
    </row>
    <row r="84" spans="2:15" ht="25.5" customHeight="1" x14ac:dyDescent="0.3">
      <c r="B84" s="39" t="s">
        <v>143</v>
      </c>
      <c r="C84" s="20"/>
      <c r="D84" s="20"/>
      <c r="E84" s="20"/>
      <c r="F84" s="20"/>
      <c r="G84" s="20"/>
      <c r="H84" s="20"/>
      <c r="I84" s="20"/>
      <c r="J84" s="20"/>
    </row>
    <row r="85" spans="2:15" x14ac:dyDescent="0.3">
      <c r="B85" s="20"/>
      <c r="C85" s="509" t="s">
        <v>177</v>
      </c>
      <c r="D85" s="509"/>
      <c r="E85" s="509"/>
      <c r="F85" s="509"/>
      <c r="G85" s="509"/>
      <c r="H85" s="509"/>
      <c r="I85" s="509"/>
      <c r="J85" s="107">
        <v>167</v>
      </c>
      <c r="K85" s="52"/>
      <c r="L85" s="52"/>
      <c r="M85" s="52"/>
      <c r="N85" s="52"/>
      <c r="O85" s="52"/>
    </row>
    <row r="86" spans="2:15" x14ac:dyDescent="0.3">
      <c r="B86" s="20"/>
      <c r="C86" s="509" t="s">
        <v>178</v>
      </c>
      <c r="D86" s="509"/>
      <c r="E86" s="509"/>
      <c r="F86" s="509"/>
      <c r="G86" s="509"/>
      <c r="H86" s="509"/>
      <c r="I86" s="509"/>
      <c r="J86" s="107">
        <v>109</v>
      </c>
      <c r="K86" s="52"/>
      <c r="L86" s="52"/>
      <c r="M86" s="52"/>
      <c r="N86" s="52"/>
      <c r="O86" s="52"/>
    </row>
    <row r="87" spans="2:15" x14ac:dyDescent="0.3">
      <c r="B87" s="20"/>
      <c r="C87" s="509" t="s">
        <v>179</v>
      </c>
      <c r="D87" s="509"/>
      <c r="E87" s="509"/>
      <c r="F87" s="509"/>
      <c r="G87" s="509"/>
      <c r="H87" s="509"/>
      <c r="I87" s="509"/>
      <c r="J87" s="107">
        <v>144</v>
      </c>
      <c r="K87" s="52"/>
      <c r="L87" s="52"/>
      <c r="M87" s="52"/>
      <c r="N87" s="52"/>
      <c r="O87" s="52"/>
    </row>
    <row r="88" spans="2:15" x14ac:dyDescent="0.3">
      <c r="B88" s="20"/>
      <c r="C88" s="482" t="s">
        <v>180</v>
      </c>
      <c r="D88" s="482"/>
      <c r="E88" s="482"/>
      <c r="F88" s="482"/>
      <c r="G88" s="482"/>
      <c r="H88" s="482"/>
      <c r="I88" s="482"/>
      <c r="J88" s="107">
        <v>8</v>
      </c>
      <c r="K88" s="53"/>
      <c r="L88" s="53"/>
      <c r="M88" s="53"/>
      <c r="N88" s="53"/>
      <c r="O88" s="53"/>
    </row>
    <row r="89" spans="2:15" x14ac:dyDescent="0.3">
      <c r="B89" s="20"/>
      <c r="C89" s="509" t="s">
        <v>181</v>
      </c>
      <c r="D89" s="509"/>
      <c r="E89" s="509"/>
      <c r="F89" s="509"/>
      <c r="G89" s="509"/>
      <c r="H89" s="509"/>
      <c r="I89" s="509"/>
      <c r="J89" s="107">
        <v>11</v>
      </c>
      <c r="K89" s="52"/>
      <c r="L89" s="52"/>
      <c r="M89" s="52"/>
      <c r="N89" s="52"/>
      <c r="O89" s="52"/>
    </row>
    <row r="90" spans="2:15" x14ac:dyDescent="0.3">
      <c r="B90" s="20"/>
      <c r="C90" s="509" t="s">
        <v>182</v>
      </c>
      <c r="D90" s="509"/>
      <c r="E90" s="509"/>
      <c r="F90" s="509"/>
      <c r="G90" s="509"/>
      <c r="H90" s="509"/>
      <c r="I90" s="509"/>
      <c r="J90" s="107">
        <v>6</v>
      </c>
      <c r="K90" s="52"/>
      <c r="L90" s="52"/>
      <c r="M90" s="52"/>
      <c r="N90" s="52"/>
      <c r="O90" s="52"/>
    </row>
    <row r="91" spans="2:15" x14ac:dyDescent="0.3">
      <c r="B91" s="20"/>
      <c r="C91" s="20"/>
      <c r="D91" s="20"/>
      <c r="E91" s="20"/>
      <c r="F91" s="20"/>
      <c r="G91" s="20"/>
      <c r="H91" s="20"/>
      <c r="I91" s="20"/>
      <c r="J91" s="20"/>
    </row>
    <row r="92" spans="2:15" x14ac:dyDescent="0.3">
      <c r="B92" s="20"/>
      <c r="C92" s="20" t="s">
        <v>69</v>
      </c>
      <c r="D92" s="26"/>
      <c r="E92" s="20"/>
      <c r="F92" s="20" t="s">
        <v>251</v>
      </c>
      <c r="G92" s="20"/>
      <c r="H92" s="20" t="s">
        <v>228</v>
      </c>
      <c r="I92" s="20"/>
      <c r="J92" s="20"/>
    </row>
    <row r="93" spans="2:15" x14ac:dyDescent="0.3">
      <c r="B93" s="20"/>
      <c r="C93" s="20"/>
      <c r="D93" s="20"/>
      <c r="E93" s="20"/>
      <c r="F93" s="20"/>
      <c r="G93" s="20"/>
      <c r="H93" s="20"/>
      <c r="I93" s="20"/>
      <c r="J93" s="20"/>
    </row>
    <row r="94" spans="2:15" x14ac:dyDescent="0.3">
      <c r="B94" s="20"/>
      <c r="C94" s="20" t="s">
        <v>173</v>
      </c>
      <c r="D94" s="20" t="s">
        <v>306</v>
      </c>
      <c r="E94" s="20"/>
      <c r="F94" s="20"/>
      <c r="G94" s="20"/>
      <c r="H94" s="20" t="s">
        <v>144</v>
      </c>
      <c r="I94" s="20"/>
      <c r="J94" s="20"/>
    </row>
    <row r="95" spans="2:15" x14ac:dyDescent="0.3">
      <c r="B95" s="20"/>
      <c r="C95" s="20"/>
      <c r="D95" s="20"/>
      <c r="E95" s="20"/>
      <c r="F95" s="20"/>
      <c r="G95" s="20"/>
      <c r="H95" s="20"/>
      <c r="I95" s="20"/>
      <c r="J95" s="20"/>
    </row>
    <row r="96" spans="2:15" x14ac:dyDescent="0.3">
      <c r="B96" s="20"/>
      <c r="C96" s="20"/>
      <c r="D96" s="20"/>
      <c r="E96" s="20"/>
      <c r="F96" s="20"/>
      <c r="G96" s="20"/>
      <c r="H96" s="20"/>
      <c r="I96" s="20"/>
      <c r="J96" s="20"/>
    </row>
    <row r="97" spans="2:10" x14ac:dyDescent="0.3">
      <c r="B97" s="20"/>
      <c r="C97" s="20"/>
      <c r="D97" s="20"/>
      <c r="E97" s="20"/>
      <c r="F97" s="20"/>
      <c r="G97" s="20"/>
      <c r="H97" s="20"/>
      <c r="I97" s="20"/>
      <c r="J97" s="20"/>
    </row>
    <row r="98" spans="2:10" x14ac:dyDescent="0.3">
      <c r="B98" s="20"/>
      <c r="C98" s="20"/>
      <c r="D98" s="20"/>
      <c r="E98" s="20"/>
      <c r="F98" s="20"/>
      <c r="G98" s="20"/>
      <c r="H98" s="20"/>
      <c r="I98" s="20"/>
      <c r="J98" s="20"/>
    </row>
    <row r="99" spans="2:10" x14ac:dyDescent="0.3">
      <c r="B99" s="20"/>
      <c r="C99" s="20"/>
      <c r="D99" s="20"/>
      <c r="E99" s="20"/>
      <c r="F99" s="20"/>
      <c r="G99" s="20"/>
      <c r="H99" s="20"/>
      <c r="I99" s="20"/>
      <c r="J99" s="20"/>
    </row>
    <row r="100" spans="2:10" x14ac:dyDescent="0.3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x14ac:dyDescent="0.3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x14ac:dyDescent="0.3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x14ac:dyDescent="0.3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x14ac:dyDescent="0.3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x14ac:dyDescent="0.3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x14ac:dyDescent="0.3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x14ac:dyDescent="0.3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x14ac:dyDescent="0.3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x14ac:dyDescent="0.3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x14ac:dyDescent="0.3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x14ac:dyDescent="0.3">
      <c r="B111" s="19"/>
      <c r="C111" s="19"/>
      <c r="D111" s="19"/>
      <c r="E111" s="19"/>
      <c r="F111" s="19"/>
      <c r="G111" s="19"/>
      <c r="H111" s="19"/>
      <c r="I111" s="19"/>
      <c r="J111" s="19"/>
    </row>
  </sheetData>
  <mergeCells count="95">
    <mergeCell ref="C90:I90"/>
    <mergeCell ref="C82:I82"/>
    <mergeCell ref="C85:I85"/>
    <mergeCell ref="C86:I86"/>
    <mergeCell ref="C87:I87"/>
    <mergeCell ref="C88:I88"/>
    <mergeCell ref="C89:I89"/>
    <mergeCell ref="C81:I81"/>
    <mergeCell ref="C74:I74"/>
    <mergeCell ref="C75:I75"/>
    <mergeCell ref="C76:I76"/>
    <mergeCell ref="C77:I77"/>
    <mergeCell ref="C78:I78"/>
    <mergeCell ref="C79:I79"/>
    <mergeCell ref="C80:I80"/>
    <mergeCell ref="C70:F70"/>
    <mergeCell ref="G70:H70"/>
    <mergeCell ref="I70:J70"/>
    <mergeCell ref="C71:F71"/>
    <mergeCell ref="G71:H71"/>
    <mergeCell ref="I71:J71"/>
    <mergeCell ref="C68:F68"/>
    <mergeCell ref="G68:H68"/>
    <mergeCell ref="I68:J68"/>
    <mergeCell ref="C69:F69"/>
    <mergeCell ref="G69:H69"/>
    <mergeCell ref="I69:J69"/>
    <mergeCell ref="C67:F67"/>
    <mergeCell ref="G67:H67"/>
    <mergeCell ref="I67:J67"/>
    <mergeCell ref="C60:E60"/>
    <mergeCell ref="C61:E61"/>
    <mergeCell ref="C62:E62"/>
    <mergeCell ref="C63:E63"/>
    <mergeCell ref="C66:F66"/>
    <mergeCell ref="G66:H66"/>
    <mergeCell ref="I66:J66"/>
    <mergeCell ref="I60:J60"/>
    <mergeCell ref="I61:J61"/>
    <mergeCell ref="C37:D37"/>
    <mergeCell ref="C38:D38"/>
    <mergeCell ref="C41:F41"/>
    <mergeCell ref="G41:J41"/>
    <mergeCell ref="C42:E42"/>
    <mergeCell ref="C32:D32"/>
    <mergeCell ref="C33:D33"/>
    <mergeCell ref="C34:D34"/>
    <mergeCell ref="C35:D35"/>
    <mergeCell ref="C36:D36"/>
    <mergeCell ref="B2:J2"/>
    <mergeCell ref="D3:I3"/>
    <mergeCell ref="E5:I5"/>
    <mergeCell ref="D9:E9"/>
    <mergeCell ref="B11:E11"/>
    <mergeCell ref="G43:I43"/>
    <mergeCell ref="H20:I20"/>
    <mergeCell ref="H23:I23"/>
    <mergeCell ref="H25:I25"/>
    <mergeCell ref="H26:I26"/>
    <mergeCell ref="H22:I22"/>
    <mergeCell ref="C57:E57"/>
    <mergeCell ref="G57:I57"/>
    <mergeCell ref="H27:I27"/>
    <mergeCell ref="C43:E43"/>
    <mergeCell ref="C51:E51"/>
    <mergeCell ref="C56:E56"/>
    <mergeCell ref="G42:I42"/>
    <mergeCell ref="G30:H30"/>
    <mergeCell ref="I30:J30"/>
    <mergeCell ref="C44:E44"/>
    <mergeCell ref="G44:I44"/>
    <mergeCell ref="C30:D31"/>
    <mergeCell ref="E30:F30"/>
    <mergeCell ref="G48:I48"/>
    <mergeCell ref="C49:E49"/>
    <mergeCell ref="C45:E45"/>
    <mergeCell ref="G45:I45"/>
    <mergeCell ref="C46:E46"/>
    <mergeCell ref="G46:I46"/>
    <mergeCell ref="C47:E47"/>
    <mergeCell ref="G47:I47"/>
    <mergeCell ref="G56:I56"/>
    <mergeCell ref="C50:E50"/>
    <mergeCell ref="G49:I49"/>
    <mergeCell ref="C48:E48"/>
    <mergeCell ref="C53:E53"/>
    <mergeCell ref="G50:I50"/>
    <mergeCell ref="G52:I52"/>
    <mergeCell ref="G51:I51"/>
    <mergeCell ref="G55:I55"/>
    <mergeCell ref="C52:E52"/>
    <mergeCell ref="C54:E54"/>
    <mergeCell ref="C55:E55"/>
    <mergeCell ref="G53:I53"/>
    <mergeCell ref="G54:I54"/>
  </mergeCells>
  <pageMargins left="0.7" right="0.7" top="0.75" bottom="0.75" header="0.3" footer="0.3"/>
  <pageSetup paperSize="9" scale="7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9"/>
  <sheetViews>
    <sheetView tabSelected="1" topLeftCell="D61" workbookViewId="0">
      <selection activeCell="N82" sqref="N82"/>
    </sheetView>
  </sheetViews>
  <sheetFormatPr defaultRowHeight="14.4" x14ac:dyDescent="0.3"/>
  <cols>
    <col min="1" max="1" width="8.6640625" customWidth="1"/>
    <col min="2" max="2" width="23.5546875" customWidth="1"/>
    <col min="3" max="3" width="31.33203125" customWidth="1"/>
    <col min="4" max="4" width="32.44140625" customWidth="1"/>
    <col min="5" max="5" width="23.33203125" customWidth="1"/>
    <col min="6" max="6" width="11" customWidth="1"/>
    <col min="7" max="7" width="24.88671875" customWidth="1"/>
    <col min="8" max="8" width="17.5546875" customWidth="1"/>
    <col min="9" max="9" width="17.109375" customWidth="1"/>
    <col min="10" max="10" width="17" customWidth="1"/>
    <col min="11" max="11" width="19" customWidth="1"/>
    <col min="12" max="12" width="27.33203125" customWidth="1"/>
    <col min="13" max="13" width="25.33203125" customWidth="1"/>
    <col min="14" max="14" width="17.44140625" style="132" customWidth="1"/>
    <col min="15" max="15" width="26.33203125" style="132" customWidth="1"/>
    <col min="16" max="16" width="13.5546875" style="132" customWidth="1"/>
    <col min="17" max="17" width="5.109375" style="132" customWidth="1"/>
    <col min="18" max="18" width="7.33203125" style="132" customWidth="1"/>
    <col min="19" max="19" width="11.6640625" style="132" customWidth="1"/>
    <col min="20" max="20" width="15.88671875" style="132" customWidth="1"/>
    <col min="21" max="21" width="8" style="132" customWidth="1"/>
    <col min="22" max="22" width="9.33203125" style="132" customWidth="1"/>
    <col min="23" max="23" width="15.33203125" style="132" customWidth="1"/>
    <col min="24" max="24" width="11.5546875" style="132" customWidth="1"/>
    <col min="25" max="25" width="9.109375" style="132" customWidth="1"/>
    <col min="26" max="37" width="9.109375" style="132"/>
    <col min="38" max="38" width="18.44140625" style="132" customWidth="1"/>
    <col min="39" max="45" width="9.109375" style="132"/>
  </cols>
  <sheetData>
    <row r="1" spans="1:42" ht="26.25" customHeight="1" x14ac:dyDescent="0.25">
      <c r="A1" s="132"/>
      <c r="B1" s="198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9"/>
    </row>
    <row r="2" spans="1:42" ht="24.75" customHeight="1" thickBot="1" x14ac:dyDescent="0.3">
      <c r="A2" s="132"/>
      <c r="B2" s="511" t="s">
        <v>318</v>
      </c>
      <c r="C2" s="511"/>
      <c r="D2" s="511"/>
      <c r="E2" s="511"/>
      <c r="F2" s="511"/>
      <c r="G2" s="511"/>
      <c r="H2" s="29"/>
      <c r="I2" s="29"/>
      <c r="J2" s="29"/>
      <c r="K2" s="29"/>
      <c r="L2" s="29"/>
      <c r="M2" s="19"/>
    </row>
    <row r="3" spans="1:42" ht="22.5" customHeight="1" x14ac:dyDescent="0.25">
      <c r="A3" s="201"/>
      <c r="B3" s="105"/>
      <c r="C3" s="106" t="s">
        <v>202</v>
      </c>
      <c r="D3" s="101"/>
      <c r="E3" s="101"/>
      <c r="F3" s="101"/>
      <c r="G3" s="102"/>
      <c r="H3" s="103"/>
      <c r="I3" s="104"/>
      <c r="J3" s="19"/>
      <c r="K3" s="103"/>
      <c r="L3" s="19"/>
      <c r="M3" s="19"/>
    </row>
    <row r="4" spans="1:42" ht="36" customHeight="1" x14ac:dyDescent="0.25">
      <c r="A4" s="204" t="s">
        <v>95</v>
      </c>
      <c r="B4" s="184" t="s">
        <v>152</v>
      </c>
      <c r="C4" s="184" t="s">
        <v>204</v>
      </c>
      <c r="D4" s="184" t="s">
        <v>203</v>
      </c>
      <c r="E4" s="193" t="s">
        <v>96</v>
      </c>
      <c r="F4" s="194" t="s">
        <v>97</v>
      </c>
      <c r="G4" s="193" t="s">
        <v>98</v>
      </c>
      <c r="H4" s="184" t="s">
        <v>175</v>
      </c>
      <c r="I4" s="184" t="s">
        <v>148</v>
      </c>
      <c r="J4" s="195" t="s">
        <v>149</v>
      </c>
      <c r="K4" s="196" t="s">
        <v>150</v>
      </c>
      <c r="L4" s="196" t="s">
        <v>151</v>
      </c>
      <c r="M4" s="197" t="s">
        <v>193</v>
      </c>
      <c r="N4" s="149"/>
      <c r="O4" s="149"/>
      <c r="P4" s="150"/>
      <c r="Q4" s="151"/>
      <c r="R4" s="151"/>
      <c r="W4" s="152"/>
      <c r="X4" s="153"/>
      <c r="Z4" s="66"/>
      <c r="AA4" s="66"/>
      <c r="AB4" s="66"/>
      <c r="AC4" s="66"/>
      <c r="AD4" s="66"/>
      <c r="AE4" s="66"/>
      <c r="AF4" s="67"/>
      <c r="AG4" s="66"/>
      <c r="AH4" s="154"/>
      <c r="AI4" s="155"/>
      <c r="AJ4" s="64"/>
      <c r="AK4" s="156"/>
    </row>
    <row r="5" spans="1:42" ht="15" customHeight="1" x14ac:dyDescent="0.25">
      <c r="A5" s="237">
        <v>1</v>
      </c>
      <c r="B5" s="238" t="s">
        <v>321</v>
      </c>
      <c r="C5" s="239"/>
      <c r="D5" s="238" t="s">
        <v>185</v>
      </c>
      <c r="E5" s="238" t="s">
        <v>25</v>
      </c>
      <c r="F5" s="308">
        <v>15</v>
      </c>
      <c r="G5" s="238" t="s">
        <v>211</v>
      </c>
      <c r="H5" s="240">
        <v>43280</v>
      </c>
      <c r="I5" s="240">
        <v>43282</v>
      </c>
      <c r="J5" s="263">
        <f t="shared" ref="J5:J36" si="0">I5-H5</f>
        <v>2</v>
      </c>
      <c r="K5" s="238" t="s">
        <v>235</v>
      </c>
      <c r="L5" s="309">
        <v>3125247095</v>
      </c>
      <c r="M5" s="307">
        <v>8094</v>
      </c>
      <c r="Q5" s="164"/>
      <c r="R5" s="157"/>
      <c r="W5" s="152"/>
      <c r="X5" s="153"/>
      <c r="Z5" s="66"/>
      <c r="AA5" s="66"/>
      <c r="AB5" s="158"/>
      <c r="AC5" s="66"/>
      <c r="AD5" s="66"/>
      <c r="AE5" s="66"/>
      <c r="AF5" s="67"/>
      <c r="AG5" s="66"/>
      <c r="AH5" s="154"/>
      <c r="AI5" s="155"/>
      <c r="AJ5" s="64"/>
      <c r="AK5" s="159"/>
    </row>
    <row r="6" spans="1:42" ht="15" customHeight="1" x14ac:dyDescent="0.25">
      <c r="A6" s="237">
        <v>2</v>
      </c>
      <c r="B6" s="238" t="s">
        <v>322</v>
      </c>
      <c r="C6" s="239"/>
      <c r="D6" s="310" t="s">
        <v>371</v>
      </c>
      <c r="E6" s="238" t="s">
        <v>24</v>
      </c>
      <c r="F6" s="308">
        <v>5</v>
      </c>
      <c r="G6" s="238" t="s">
        <v>211</v>
      </c>
      <c r="H6" s="240">
        <v>43283</v>
      </c>
      <c r="I6" s="240">
        <v>43285</v>
      </c>
      <c r="J6" s="263">
        <f t="shared" si="0"/>
        <v>2</v>
      </c>
      <c r="K6" s="238" t="s">
        <v>237</v>
      </c>
      <c r="L6" s="309">
        <v>3139997701</v>
      </c>
      <c r="M6" s="307">
        <v>8717</v>
      </c>
      <c r="Q6" s="164"/>
      <c r="R6" s="150"/>
      <c r="W6" s="152"/>
      <c r="X6" s="153"/>
      <c r="Z6" s="66"/>
      <c r="AA6" s="66"/>
      <c r="AB6" s="66"/>
      <c r="AC6" s="66"/>
      <c r="AD6" s="66"/>
      <c r="AE6" s="66"/>
      <c r="AF6" s="67"/>
      <c r="AG6" s="66"/>
      <c r="AH6" s="154"/>
      <c r="AI6" s="155"/>
      <c r="AJ6" s="64"/>
      <c r="AK6" s="156"/>
    </row>
    <row r="7" spans="1:42" ht="15" customHeight="1" x14ac:dyDescent="0.25">
      <c r="A7" s="237">
        <v>3</v>
      </c>
      <c r="B7" s="294" t="s">
        <v>323</v>
      </c>
      <c r="C7" s="239"/>
      <c r="D7" s="311" t="s">
        <v>184</v>
      </c>
      <c r="E7" s="312" t="s">
        <v>24</v>
      </c>
      <c r="F7" s="294">
        <v>12</v>
      </c>
      <c r="G7" s="313" t="s">
        <v>211</v>
      </c>
      <c r="H7" s="314">
        <v>43274</v>
      </c>
      <c r="I7" s="314">
        <v>43283</v>
      </c>
      <c r="J7" s="315">
        <f t="shared" si="0"/>
        <v>9</v>
      </c>
      <c r="K7" s="238" t="s">
        <v>213</v>
      </c>
      <c r="L7" s="316">
        <v>355566939</v>
      </c>
      <c r="M7" s="307">
        <v>20692</v>
      </c>
      <c r="Q7" s="164"/>
      <c r="R7" s="150"/>
      <c r="W7" s="152"/>
      <c r="X7" s="153"/>
      <c r="Z7" s="66"/>
      <c r="AA7" s="66"/>
      <c r="AB7" s="66"/>
      <c r="AC7" s="66"/>
      <c r="AD7" s="66"/>
      <c r="AE7" s="66"/>
      <c r="AF7" s="67"/>
      <c r="AG7" s="66"/>
      <c r="AH7" s="154"/>
      <c r="AI7" s="155"/>
      <c r="AJ7" s="64"/>
      <c r="AK7" s="156"/>
    </row>
    <row r="8" spans="1:42" ht="15" customHeight="1" x14ac:dyDescent="0.25">
      <c r="A8" s="237">
        <v>4</v>
      </c>
      <c r="B8" s="294" t="s">
        <v>324</v>
      </c>
      <c r="C8" s="239"/>
      <c r="D8" s="311" t="s">
        <v>185</v>
      </c>
      <c r="E8" s="312" t="s">
        <v>25</v>
      </c>
      <c r="F8" s="294">
        <v>18</v>
      </c>
      <c r="G8" s="313" t="s">
        <v>211</v>
      </c>
      <c r="H8" s="317">
        <v>43283</v>
      </c>
      <c r="I8" s="317">
        <v>43286</v>
      </c>
      <c r="J8" s="315">
        <f t="shared" si="0"/>
        <v>3</v>
      </c>
      <c r="K8" s="243"/>
      <c r="L8" s="316"/>
      <c r="M8" s="307">
        <v>12541</v>
      </c>
      <c r="Q8" s="164"/>
      <c r="R8" s="150"/>
      <c r="W8" s="152"/>
      <c r="X8" s="153"/>
      <c r="Z8" s="66"/>
      <c r="AA8" s="66"/>
      <c r="AB8" s="66"/>
      <c r="AC8" s="66"/>
      <c r="AD8" s="66"/>
      <c r="AE8" s="66"/>
      <c r="AF8" s="67"/>
      <c r="AG8" s="66"/>
      <c r="AH8" s="154"/>
      <c r="AI8" s="155"/>
      <c r="AJ8" s="64"/>
      <c r="AK8" s="156"/>
      <c r="AO8" s="160"/>
      <c r="AP8" s="161"/>
    </row>
    <row r="9" spans="1:42" ht="15" customHeight="1" x14ac:dyDescent="0.25">
      <c r="A9" s="237">
        <v>5</v>
      </c>
      <c r="B9" s="294" t="s">
        <v>325</v>
      </c>
      <c r="C9" s="239"/>
      <c r="D9" s="311" t="s">
        <v>185</v>
      </c>
      <c r="E9" s="312" t="s">
        <v>24</v>
      </c>
      <c r="F9" s="294">
        <v>18</v>
      </c>
      <c r="G9" s="313" t="s">
        <v>211</v>
      </c>
      <c r="H9" s="318">
        <v>43284</v>
      </c>
      <c r="I9" s="318">
        <v>43287</v>
      </c>
      <c r="J9" s="315">
        <f t="shared" si="0"/>
        <v>3</v>
      </c>
      <c r="K9" s="238" t="s">
        <v>213</v>
      </c>
      <c r="L9" s="316">
        <v>3555121645</v>
      </c>
      <c r="M9" s="307">
        <v>11748</v>
      </c>
      <c r="Q9" s="164"/>
      <c r="R9" s="150"/>
      <c r="W9" s="152"/>
      <c r="X9" s="153"/>
      <c r="Z9" s="66"/>
      <c r="AA9" s="66"/>
      <c r="AB9" s="66"/>
      <c r="AC9" s="66"/>
      <c r="AD9" s="66"/>
      <c r="AE9" s="66"/>
      <c r="AF9" s="67"/>
      <c r="AG9" s="66"/>
      <c r="AH9" s="154"/>
      <c r="AI9" s="155"/>
      <c r="AJ9" s="64"/>
      <c r="AK9" s="162"/>
      <c r="AO9" s="160"/>
      <c r="AP9" s="161"/>
    </row>
    <row r="10" spans="1:42" ht="15" customHeight="1" x14ac:dyDescent="0.25">
      <c r="A10" s="237">
        <v>6</v>
      </c>
      <c r="B10" s="294" t="s">
        <v>326</v>
      </c>
      <c r="C10" s="239"/>
      <c r="D10" s="311" t="s">
        <v>197</v>
      </c>
      <c r="E10" s="312" t="s">
        <v>25</v>
      </c>
      <c r="F10" s="294">
        <v>34</v>
      </c>
      <c r="G10" s="313" t="s">
        <v>211</v>
      </c>
      <c r="H10" s="318">
        <v>43281</v>
      </c>
      <c r="I10" s="318">
        <v>43285</v>
      </c>
      <c r="J10" s="315">
        <f t="shared" si="0"/>
        <v>4</v>
      </c>
      <c r="K10" s="238" t="s">
        <v>213</v>
      </c>
      <c r="L10" s="316">
        <v>3166685999</v>
      </c>
      <c r="M10" s="307">
        <v>5066</v>
      </c>
      <c r="Q10" s="164"/>
      <c r="R10" s="150"/>
      <c r="W10" s="163"/>
      <c r="X10" s="164"/>
      <c r="Z10" s="165"/>
      <c r="AA10" s="165"/>
      <c r="AB10" s="165"/>
      <c r="AC10" s="165"/>
      <c r="AD10" s="166"/>
      <c r="AE10" s="165"/>
      <c r="AF10" s="165"/>
      <c r="AG10" s="165"/>
      <c r="AH10" s="65"/>
      <c r="AI10" s="165"/>
      <c r="AJ10" s="166"/>
      <c r="AK10" s="167"/>
      <c r="AN10" s="160"/>
      <c r="AO10" s="160"/>
      <c r="AP10" s="161"/>
    </row>
    <row r="11" spans="1:42" ht="15" customHeight="1" x14ac:dyDescent="0.25">
      <c r="A11" s="237">
        <v>7</v>
      </c>
      <c r="B11" s="294" t="s">
        <v>327</v>
      </c>
      <c r="C11" s="239"/>
      <c r="D11" s="310" t="s">
        <v>266</v>
      </c>
      <c r="E11" s="312" t="s">
        <v>24</v>
      </c>
      <c r="F11" s="294">
        <v>7</v>
      </c>
      <c r="G11" s="294" t="s">
        <v>211</v>
      </c>
      <c r="H11" s="318">
        <v>43285</v>
      </c>
      <c r="I11" s="318">
        <v>43286</v>
      </c>
      <c r="J11" s="315">
        <f t="shared" si="0"/>
        <v>1</v>
      </c>
      <c r="K11" s="238" t="s">
        <v>361</v>
      </c>
      <c r="L11" s="316"/>
      <c r="M11" s="307">
        <v>3323</v>
      </c>
      <c r="Q11" s="164"/>
      <c r="R11" s="150"/>
      <c r="W11" s="163"/>
      <c r="X11" s="164"/>
      <c r="Z11" s="165"/>
      <c r="AA11" s="165"/>
      <c r="AB11" s="165"/>
      <c r="AC11" s="165"/>
      <c r="AD11" s="165"/>
      <c r="AE11" s="165"/>
      <c r="AF11" s="165"/>
      <c r="AG11" s="165"/>
      <c r="AH11" s="65"/>
      <c r="AI11" s="165"/>
      <c r="AJ11" s="166"/>
      <c r="AK11" s="168"/>
      <c r="AN11" s="160"/>
      <c r="AO11" s="160"/>
      <c r="AP11" s="161"/>
    </row>
    <row r="12" spans="1:42" ht="15" customHeight="1" x14ac:dyDescent="0.25">
      <c r="A12" s="237">
        <v>8</v>
      </c>
      <c r="B12" s="294" t="s">
        <v>328</v>
      </c>
      <c r="C12" s="239"/>
      <c r="D12" s="311" t="s">
        <v>185</v>
      </c>
      <c r="E12" s="312" t="s">
        <v>25</v>
      </c>
      <c r="F12" s="294">
        <v>18</v>
      </c>
      <c r="G12" s="294" t="s">
        <v>211</v>
      </c>
      <c r="H12" s="318">
        <v>43286</v>
      </c>
      <c r="I12" s="318">
        <v>43289</v>
      </c>
      <c r="J12" s="315">
        <f t="shared" si="0"/>
        <v>3</v>
      </c>
      <c r="K12" s="238" t="s">
        <v>213</v>
      </c>
      <c r="L12" s="316">
        <v>3129739910</v>
      </c>
      <c r="M12" s="307">
        <v>11717</v>
      </c>
      <c r="Q12" s="164"/>
      <c r="R12" s="150"/>
      <c r="W12" s="163"/>
      <c r="X12" s="164"/>
      <c r="Z12" s="165"/>
      <c r="AA12" s="165"/>
      <c r="AB12" s="165"/>
      <c r="AC12" s="165"/>
      <c r="AD12" s="165"/>
      <c r="AE12" s="165"/>
      <c r="AF12" s="165"/>
      <c r="AG12" s="165"/>
      <c r="AH12" s="65"/>
      <c r="AI12" s="165"/>
      <c r="AJ12" s="65"/>
      <c r="AK12" s="167"/>
      <c r="AN12" s="160"/>
      <c r="AO12" s="160"/>
      <c r="AP12" s="161"/>
    </row>
    <row r="13" spans="1:42" ht="15" customHeight="1" x14ac:dyDescent="0.25">
      <c r="A13" s="237">
        <v>9</v>
      </c>
      <c r="B13" s="294" t="s">
        <v>329</v>
      </c>
      <c r="C13" s="239"/>
      <c r="D13" s="311" t="s">
        <v>185</v>
      </c>
      <c r="E13" s="312" t="s">
        <v>25</v>
      </c>
      <c r="F13" s="294">
        <v>58</v>
      </c>
      <c r="G13" s="294" t="s">
        <v>211</v>
      </c>
      <c r="H13" s="318">
        <v>43286</v>
      </c>
      <c r="I13" s="318">
        <v>43289</v>
      </c>
      <c r="J13" s="315">
        <f t="shared" si="0"/>
        <v>3</v>
      </c>
      <c r="K13" s="238" t="s">
        <v>362</v>
      </c>
      <c r="L13" s="316">
        <v>3469236646</v>
      </c>
      <c r="M13" s="307">
        <v>11376</v>
      </c>
      <c r="Q13" s="164"/>
      <c r="R13" s="150"/>
      <c r="W13" s="163"/>
      <c r="X13" s="164"/>
      <c r="Z13" s="165"/>
      <c r="AA13" s="165"/>
      <c r="AB13" s="165"/>
      <c r="AC13" s="165"/>
      <c r="AD13" s="165"/>
      <c r="AE13" s="165"/>
      <c r="AF13" s="165"/>
      <c r="AG13" s="165"/>
      <c r="AH13" s="65"/>
      <c r="AI13" s="165"/>
      <c r="AJ13" s="65"/>
      <c r="AK13" s="169"/>
      <c r="AN13" s="160"/>
      <c r="AO13" s="160"/>
      <c r="AP13" s="161"/>
    </row>
    <row r="14" spans="1:42" ht="15" customHeight="1" x14ac:dyDescent="0.25">
      <c r="A14" s="237">
        <v>10</v>
      </c>
      <c r="B14" s="238" t="s">
        <v>330</v>
      </c>
      <c r="C14" s="239"/>
      <c r="D14" s="238" t="s">
        <v>185</v>
      </c>
      <c r="E14" s="238" t="s">
        <v>24</v>
      </c>
      <c r="F14" s="238">
        <v>11</v>
      </c>
      <c r="G14" s="238" t="s">
        <v>211</v>
      </c>
      <c r="H14" s="319">
        <v>43287</v>
      </c>
      <c r="I14" s="319">
        <v>43290</v>
      </c>
      <c r="J14" s="315">
        <f t="shared" si="0"/>
        <v>3</v>
      </c>
      <c r="K14" s="238" t="s">
        <v>213</v>
      </c>
      <c r="L14" s="309">
        <v>3555118789</v>
      </c>
      <c r="M14" s="307">
        <v>8602</v>
      </c>
      <c r="Q14" s="164"/>
      <c r="R14" s="150"/>
      <c r="W14" s="163"/>
      <c r="X14" s="164"/>
      <c r="Z14" s="165"/>
      <c r="AA14" s="165"/>
      <c r="AB14" s="165"/>
      <c r="AC14" s="165"/>
      <c r="AD14" s="165"/>
      <c r="AE14" s="165"/>
      <c r="AF14" s="165"/>
      <c r="AG14" s="165"/>
      <c r="AH14" s="65"/>
      <c r="AI14" s="165"/>
      <c r="AJ14" s="65"/>
      <c r="AK14" s="169"/>
      <c r="AN14" s="160"/>
      <c r="AO14" s="160"/>
      <c r="AP14" s="161"/>
    </row>
    <row r="15" spans="1:42" ht="15" customHeight="1" x14ac:dyDescent="0.25">
      <c r="A15" s="237">
        <v>11</v>
      </c>
      <c r="B15" s="296" t="s">
        <v>331</v>
      </c>
      <c r="C15" s="239"/>
      <c r="D15" s="311" t="s">
        <v>372</v>
      </c>
      <c r="E15" s="320" t="s">
        <v>24</v>
      </c>
      <c r="F15" s="296">
        <v>12</v>
      </c>
      <c r="G15" s="321" t="s">
        <v>211</v>
      </c>
      <c r="H15" s="322">
        <v>43289</v>
      </c>
      <c r="I15" s="322">
        <v>43290</v>
      </c>
      <c r="J15" s="315">
        <f t="shared" si="0"/>
        <v>1</v>
      </c>
      <c r="K15" s="238" t="s">
        <v>363</v>
      </c>
      <c r="L15" s="309"/>
      <c r="M15" s="307">
        <v>2759</v>
      </c>
      <c r="Q15" s="164"/>
      <c r="R15" s="150"/>
      <c r="W15" s="163"/>
      <c r="X15" s="164"/>
      <c r="Z15" s="165"/>
      <c r="AA15" s="165"/>
      <c r="AB15" s="165"/>
      <c r="AC15" s="165"/>
      <c r="AD15" s="166"/>
      <c r="AE15" s="165"/>
      <c r="AF15" s="165"/>
      <c r="AG15" s="165"/>
      <c r="AH15" s="65"/>
      <c r="AI15" s="165"/>
      <c r="AJ15" s="65"/>
      <c r="AK15" s="150"/>
      <c r="AN15" s="160"/>
      <c r="AO15" s="160"/>
      <c r="AP15" s="161"/>
    </row>
    <row r="16" spans="1:42" ht="15" customHeight="1" x14ac:dyDescent="0.25">
      <c r="A16" s="237">
        <v>12</v>
      </c>
      <c r="B16" s="296" t="s">
        <v>332</v>
      </c>
      <c r="C16" s="311" t="s">
        <v>373</v>
      </c>
      <c r="D16" s="323"/>
      <c r="E16" s="324" t="s">
        <v>24</v>
      </c>
      <c r="F16" s="296">
        <v>20</v>
      </c>
      <c r="G16" s="321" t="s">
        <v>211</v>
      </c>
      <c r="H16" s="322">
        <v>43288</v>
      </c>
      <c r="I16" s="322">
        <v>43290</v>
      </c>
      <c r="J16" s="315">
        <f t="shared" si="0"/>
        <v>2</v>
      </c>
      <c r="K16" s="325" t="s">
        <v>279</v>
      </c>
      <c r="L16" s="316">
        <v>3475077908</v>
      </c>
      <c r="M16" s="307">
        <v>7311</v>
      </c>
      <c r="Q16" s="164"/>
      <c r="R16" s="150"/>
      <c r="W16" s="163"/>
      <c r="X16" s="164"/>
      <c r="Z16" s="165"/>
      <c r="AA16" s="165"/>
      <c r="AB16" s="165"/>
      <c r="AC16" s="165"/>
      <c r="AD16" s="165"/>
      <c r="AE16" s="165"/>
      <c r="AF16" s="165"/>
      <c r="AG16" s="165"/>
      <c r="AH16" s="65"/>
      <c r="AI16" s="165"/>
      <c r="AJ16" s="65"/>
      <c r="AK16" s="168"/>
      <c r="AN16" s="160"/>
      <c r="AO16" s="160"/>
      <c r="AP16" s="161"/>
    </row>
    <row r="17" spans="1:42" ht="15" customHeight="1" x14ac:dyDescent="0.25">
      <c r="A17" s="237">
        <v>13</v>
      </c>
      <c r="B17" s="296" t="s">
        <v>333</v>
      </c>
      <c r="C17" s="311" t="s">
        <v>374</v>
      </c>
      <c r="D17" s="266"/>
      <c r="E17" s="324" t="s">
        <v>25</v>
      </c>
      <c r="F17" s="296">
        <v>36</v>
      </c>
      <c r="G17" s="321" t="s">
        <v>211</v>
      </c>
      <c r="H17" s="322">
        <v>43288</v>
      </c>
      <c r="I17" s="322">
        <v>43290</v>
      </c>
      <c r="J17" s="326">
        <f t="shared" si="0"/>
        <v>2</v>
      </c>
      <c r="K17" s="325" t="s">
        <v>272</v>
      </c>
      <c r="L17" s="316">
        <v>3249090484</v>
      </c>
      <c r="M17" s="307">
        <v>1504</v>
      </c>
      <c r="Q17" s="249"/>
      <c r="R17" s="150"/>
      <c r="W17" s="163"/>
      <c r="X17" s="155"/>
      <c r="Z17" s="165"/>
      <c r="AA17" s="165"/>
      <c r="AB17" s="165"/>
      <c r="AC17" s="165"/>
      <c r="AD17" s="165"/>
      <c r="AE17" s="165"/>
      <c r="AF17" s="165"/>
      <c r="AG17" s="165"/>
      <c r="AH17" s="65"/>
      <c r="AI17" s="165"/>
      <c r="AJ17" s="65"/>
      <c r="AK17" s="168"/>
      <c r="AN17" s="160"/>
      <c r="AO17" s="160"/>
      <c r="AP17" s="161"/>
    </row>
    <row r="18" spans="1:42" ht="15" customHeight="1" x14ac:dyDescent="0.25">
      <c r="A18" s="237">
        <v>14</v>
      </c>
      <c r="B18" s="296" t="s">
        <v>262</v>
      </c>
      <c r="C18" s="239"/>
      <c r="D18" s="311" t="s">
        <v>198</v>
      </c>
      <c r="E18" s="327" t="s">
        <v>25</v>
      </c>
      <c r="F18" s="296">
        <v>43</v>
      </c>
      <c r="G18" s="321" t="s">
        <v>211</v>
      </c>
      <c r="H18" s="322">
        <v>43281</v>
      </c>
      <c r="I18" s="322">
        <v>43291</v>
      </c>
      <c r="J18" s="326">
        <f t="shared" si="0"/>
        <v>10</v>
      </c>
      <c r="K18" s="325" t="s">
        <v>213</v>
      </c>
      <c r="L18" s="316"/>
      <c r="M18" s="307">
        <v>20444</v>
      </c>
      <c r="Q18" s="164"/>
      <c r="R18" s="150"/>
      <c r="W18" s="163"/>
      <c r="X18" s="155"/>
      <c r="Z18" s="165"/>
      <c r="AA18" s="165"/>
      <c r="AB18" s="165"/>
      <c r="AC18" s="165"/>
      <c r="AD18" s="165"/>
      <c r="AE18" s="165"/>
      <c r="AF18" s="165"/>
      <c r="AG18" s="165"/>
      <c r="AH18" s="65"/>
      <c r="AI18" s="165"/>
      <c r="AJ18" s="65"/>
      <c r="AK18" s="170"/>
      <c r="AN18" s="171"/>
      <c r="AO18" s="161"/>
      <c r="AP18" s="161"/>
    </row>
    <row r="19" spans="1:42" ht="15" customHeight="1" x14ac:dyDescent="0.25">
      <c r="A19" s="237">
        <v>15</v>
      </c>
      <c r="B19" s="296" t="s">
        <v>259</v>
      </c>
      <c r="C19" s="239"/>
      <c r="D19" s="311" t="s">
        <v>185</v>
      </c>
      <c r="E19" s="328" t="s">
        <v>24</v>
      </c>
      <c r="F19" s="296">
        <v>17</v>
      </c>
      <c r="G19" s="321" t="s">
        <v>211</v>
      </c>
      <c r="H19" s="322">
        <v>43288</v>
      </c>
      <c r="I19" s="322">
        <v>43293</v>
      </c>
      <c r="J19" s="326">
        <f t="shared" si="0"/>
        <v>5</v>
      </c>
      <c r="K19" s="325" t="s">
        <v>238</v>
      </c>
      <c r="L19" s="316">
        <v>3555724041</v>
      </c>
      <c r="M19" s="307">
        <v>13709</v>
      </c>
      <c r="Q19" s="164"/>
      <c r="R19" s="150"/>
      <c r="W19" s="163"/>
      <c r="X19" s="172"/>
      <c r="Z19" s="166"/>
      <c r="AA19" s="166"/>
      <c r="AB19" s="166"/>
      <c r="AC19" s="166"/>
      <c r="AD19" s="166"/>
      <c r="AE19" s="166"/>
      <c r="AF19" s="166"/>
      <c r="AG19" s="166"/>
      <c r="AH19" s="65"/>
      <c r="AI19" s="166"/>
      <c r="AJ19" s="65"/>
      <c r="AK19" s="150"/>
      <c r="AN19" s="171"/>
      <c r="AO19" s="161"/>
      <c r="AP19" s="161"/>
    </row>
    <row r="20" spans="1:42" ht="15" customHeight="1" x14ac:dyDescent="0.25">
      <c r="A20" s="237">
        <v>16</v>
      </c>
      <c r="B20" s="296" t="s">
        <v>334</v>
      </c>
      <c r="C20" s="239"/>
      <c r="D20" s="311" t="s">
        <v>185</v>
      </c>
      <c r="E20" s="328" t="s">
        <v>25</v>
      </c>
      <c r="F20" s="296">
        <v>14</v>
      </c>
      <c r="G20" s="321" t="s">
        <v>211</v>
      </c>
      <c r="H20" s="322">
        <v>43290</v>
      </c>
      <c r="I20" s="322">
        <v>43293</v>
      </c>
      <c r="J20" s="326">
        <f t="shared" si="0"/>
        <v>3</v>
      </c>
      <c r="K20" s="325" t="s">
        <v>240</v>
      </c>
      <c r="L20" s="316">
        <v>3555135425</v>
      </c>
      <c r="M20" s="307">
        <v>13854</v>
      </c>
      <c r="Q20" s="164"/>
      <c r="R20" s="150"/>
      <c r="W20" s="152"/>
      <c r="X20" s="153"/>
      <c r="Z20" s="66"/>
      <c r="AA20" s="66"/>
      <c r="AB20" s="66"/>
      <c r="AC20" s="66"/>
      <c r="AD20" s="66"/>
      <c r="AE20" s="66"/>
      <c r="AF20" s="66"/>
      <c r="AG20" s="66"/>
      <c r="AH20" s="154"/>
      <c r="AI20" s="155"/>
      <c r="AJ20" s="173"/>
      <c r="AK20" s="156"/>
      <c r="AN20" s="160"/>
      <c r="AO20" s="160"/>
      <c r="AP20" s="161"/>
    </row>
    <row r="21" spans="1:42" ht="15" customHeight="1" x14ac:dyDescent="0.25">
      <c r="A21" s="237">
        <v>17</v>
      </c>
      <c r="B21" s="296" t="s">
        <v>335</v>
      </c>
      <c r="C21" s="239"/>
      <c r="D21" s="311" t="s">
        <v>185</v>
      </c>
      <c r="E21" s="328" t="s">
        <v>25</v>
      </c>
      <c r="F21" s="296">
        <v>13</v>
      </c>
      <c r="G21" s="321" t="s">
        <v>211</v>
      </c>
      <c r="H21" s="322">
        <v>43290</v>
      </c>
      <c r="I21" s="322">
        <v>43292</v>
      </c>
      <c r="J21" s="326">
        <f t="shared" si="0"/>
        <v>2</v>
      </c>
      <c r="K21" s="325" t="s">
        <v>364</v>
      </c>
      <c r="L21" s="316">
        <v>3445371524</v>
      </c>
      <c r="M21" s="307">
        <v>9072</v>
      </c>
      <c r="Q21" s="249"/>
      <c r="R21" s="150"/>
      <c r="W21" s="152"/>
      <c r="X21" s="153"/>
      <c r="Z21" s="66"/>
      <c r="AA21" s="66"/>
      <c r="AB21" s="66"/>
      <c r="AC21" s="66"/>
      <c r="AD21" s="66"/>
      <c r="AE21" s="66"/>
      <c r="AF21" s="66"/>
      <c r="AG21" s="66"/>
      <c r="AH21" s="154"/>
      <c r="AI21" s="155"/>
      <c r="AJ21" s="173"/>
      <c r="AK21" s="150"/>
      <c r="AN21" s="160"/>
      <c r="AO21" s="160"/>
      <c r="AP21" s="161"/>
    </row>
    <row r="22" spans="1:42" ht="15" customHeight="1" x14ac:dyDescent="0.25">
      <c r="A22" s="237">
        <v>18</v>
      </c>
      <c r="B22" s="296" t="s">
        <v>336</v>
      </c>
      <c r="C22" s="239"/>
      <c r="D22" s="311" t="s">
        <v>185</v>
      </c>
      <c r="E22" s="328" t="s">
        <v>25</v>
      </c>
      <c r="F22" s="296">
        <v>12</v>
      </c>
      <c r="G22" s="321" t="s">
        <v>211</v>
      </c>
      <c r="H22" s="322">
        <v>43290</v>
      </c>
      <c r="I22" s="322">
        <v>43292</v>
      </c>
      <c r="J22" s="326">
        <f t="shared" si="0"/>
        <v>2</v>
      </c>
      <c r="K22" s="325" t="s">
        <v>241</v>
      </c>
      <c r="L22" s="316">
        <v>3129771409</v>
      </c>
      <c r="M22" s="307">
        <v>5708</v>
      </c>
      <c r="Q22" s="249"/>
      <c r="R22" s="150"/>
      <c r="W22" s="163"/>
      <c r="X22" s="174"/>
      <c r="Z22" s="166"/>
      <c r="AA22" s="166"/>
      <c r="AB22" s="166"/>
      <c r="AC22" s="166"/>
      <c r="AD22" s="166"/>
      <c r="AE22" s="166"/>
      <c r="AF22" s="166"/>
      <c r="AG22" s="166"/>
      <c r="AH22" s="154"/>
      <c r="AI22" s="166"/>
      <c r="AJ22" s="173"/>
      <c r="AK22" s="169"/>
      <c r="AN22" s="160"/>
      <c r="AO22" s="160"/>
      <c r="AP22" s="161"/>
    </row>
    <row r="23" spans="1:42" ht="15" customHeight="1" x14ac:dyDescent="0.25">
      <c r="A23" s="237">
        <v>19</v>
      </c>
      <c r="B23" s="296" t="s">
        <v>337</v>
      </c>
      <c r="C23" s="239"/>
      <c r="D23" s="311" t="s">
        <v>185</v>
      </c>
      <c r="E23" s="329" t="s">
        <v>24</v>
      </c>
      <c r="F23" s="296">
        <v>18</v>
      </c>
      <c r="G23" s="321" t="s">
        <v>211</v>
      </c>
      <c r="H23" s="330">
        <v>43290</v>
      </c>
      <c r="I23" s="330">
        <v>43293</v>
      </c>
      <c r="J23" s="326">
        <f t="shared" si="0"/>
        <v>3</v>
      </c>
      <c r="K23" s="325" t="s">
        <v>270</v>
      </c>
      <c r="L23" s="316">
        <v>3469697763</v>
      </c>
      <c r="M23" s="307">
        <v>12676</v>
      </c>
      <c r="Q23" s="249"/>
      <c r="R23" s="150"/>
      <c r="W23" s="163"/>
      <c r="X23" s="174"/>
      <c r="Z23" s="166"/>
      <c r="AA23" s="166"/>
      <c r="AB23" s="166"/>
      <c r="AC23" s="166"/>
      <c r="AD23" s="166"/>
      <c r="AE23" s="166"/>
      <c r="AF23" s="166"/>
      <c r="AG23" s="166"/>
      <c r="AH23" s="154"/>
      <c r="AI23" s="166"/>
      <c r="AJ23" s="173"/>
      <c r="AK23" s="169"/>
      <c r="AN23" s="160"/>
      <c r="AO23" s="160"/>
      <c r="AP23" s="161"/>
    </row>
    <row r="24" spans="1:42" ht="15" customHeight="1" x14ac:dyDescent="0.3">
      <c r="A24" s="237">
        <v>20</v>
      </c>
      <c r="B24" s="296" t="s">
        <v>338</v>
      </c>
      <c r="C24" s="239"/>
      <c r="D24" s="310" t="s">
        <v>375</v>
      </c>
      <c r="E24" s="328" t="s">
        <v>24</v>
      </c>
      <c r="F24" s="296">
        <v>73</v>
      </c>
      <c r="G24" s="321" t="s">
        <v>211</v>
      </c>
      <c r="H24" s="330">
        <v>43282</v>
      </c>
      <c r="I24" s="330">
        <v>43287</v>
      </c>
      <c r="J24" s="326">
        <f t="shared" si="0"/>
        <v>5</v>
      </c>
      <c r="K24" s="325" t="s">
        <v>365</v>
      </c>
      <c r="L24" s="316"/>
      <c r="M24" s="307">
        <v>12885</v>
      </c>
      <c r="Q24" s="249"/>
      <c r="R24" s="150"/>
      <c r="W24" s="163"/>
      <c r="X24" s="174"/>
      <c r="Z24" s="166"/>
      <c r="AA24" s="166"/>
      <c r="AB24" s="166"/>
      <c r="AC24" s="166"/>
      <c r="AD24" s="166"/>
      <c r="AE24" s="166"/>
      <c r="AF24" s="166"/>
      <c r="AG24" s="166"/>
      <c r="AH24" s="154"/>
      <c r="AI24" s="166"/>
      <c r="AJ24" s="173"/>
      <c r="AK24" s="175"/>
      <c r="AN24" s="160"/>
      <c r="AO24" s="160"/>
      <c r="AP24" s="161"/>
    </row>
    <row r="25" spans="1:42" ht="15" customHeight="1" x14ac:dyDescent="0.3">
      <c r="A25" s="237">
        <v>21</v>
      </c>
      <c r="B25" s="296" t="s">
        <v>339</v>
      </c>
      <c r="C25" s="239"/>
      <c r="D25" s="311" t="s">
        <v>185</v>
      </c>
      <c r="E25" s="328" t="s">
        <v>25</v>
      </c>
      <c r="F25" s="296">
        <v>14</v>
      </c>
      <c r="G25" s="321" t="s">
        <v>211</v>
      </c>
      <c r="H25" s="330">
        <v>43292</v>
      </c>
      <c r="I25" s="330">
        <v>43295</v>
      </c>
      <c r="J25" s="326">
        <f t="shared" si="0"/>
        <v>3</v>
      </c>
      <c r="K25" s="325" t="s">
        <v>279</v>
      </c>
      <c r="L25" s="316">
        <v>3418882541</v>
      </c>
      <c r="M25" s="307">
        <v>10290</v>
      </c>
      <c r="Q25" s="249"/>
      <c r="R25" s="150"/>
      <c r="W25" s="163"/>
      <c r="X25" s="174"/>
      <c r="Z25" s="166"/>
      <c r="AA25" s="166"/>
      <c r="AB25" s="166"/>
      <c r="AC25" s="166"/>
      <c r="AD25" s="166"/>
      <c r="AE25" s="166"/>
      <c r="AF25" s="166"/>
      <c r="AG25" s="166"/>
      <c r="AH25" s="154"/>
      <c r="AI25" s="166"/>
      <c r="AJ25" s="173"/>
      <c r="AK25" s="169"/>
      <c r="AN25" s="160"/>
      <c r="AO25" s="160"/>
      <c r="AP25" s="161"/>
    </row>
    <row r="26" spans="1:42" ht="15" customHeight="1" x14ac:dyDescent="0.3">
      <c r="A26" s="237">
        <v>22</v>
      </c>
      <c r="B26" s="296" t="s">
        <v>340</v>
      </c>
      <c r="C26" s="239"/>
      <c r="D26" s="311" t="s">
        <v>185</v>
      </c>
      <c r="E26" s="328" t="s">
        <v>25</v>
      </c>
      <c r="F26" s="296">
        <v>19</v>
      </c>
      <c r="G26" s="321" t="s">
        <v>211</v>
      </c>
      <c r="H26" s="322">
        <v>43293</v>
      </c>
      <c r="I26" s="322">
        <v>43296</v>
      </c>
      <c r="J26" s="326">
        <f t="shared" si="0"/>
        <v>3</v>
      </c>
      <c r="K26" s="325" t="s">
        <v>366</v>
      </c>
      <c r="L26" s="316">
        <v>3555221886</v>
      </c>
      <c r="M26" s="307">
        <v>12262</v>
      </c>
      <c r="Q26" s="249"/>
      <c r="R26" s="150"/>
      <c r="W26" s="163"/>
      <c r="X26" s="174"/>
      <c r="Z26" s="166"/>
      <c r="AA26" s="166"/>
      <c r="AB26" s="166"/>
      <c r="AC26" s="166"/>
      <c r="AD26" s="166"/>
      <c r="AE26" s="166"/>
      <c r="AF26" s="166"/>
      <c r="AG26" s="166"/>
      <c r="AH26" s="154"/>
      <c r="AI26" s="166"/>
      <c r="AJ26" s="173"/>
      <c r="AK26" s="168"/>
      <c r="AN26" s="160"/>
      <c r="AO26" s="160"/>
      <c r="AP26" s="161"/>
    </row>
    <row r="27" spans="1:42" ht="15" customHeight="1" x14ac:dyDescent="0.3">
      <c r="A27" s="237">
        <v>23</v>
      </c>
      <c r="B27" s="296" t="s">
        <v>341</v>
      </c>
      <c r="C27" s="239"/>
      <c r="D27" s="311" t="s">
        <v>185</v>
      </c>
      <c r="E27" s="328" t="s">
        <v>24</v>
      </c>
      <c r="F27" s="296">
        <v>15</v>
      </c>
      <c r="G27" s="321" t="s">
        <v>211</v>
      </c>
      <c r="H27" s="322">
        <v>43292</v>
      </c>
      <c r="I27" s="322">
        <v>43295</v>
      </c>
      <c r="J27" s="326">
        <f t="shared" si="0"/>
        <v>3</v>
      </c>
      <c r="K27" s="325" t="s">
        <v>272</v>
      </c>
      <c r="L27" s="316"/>
      <c r="M27" s="307">
        <v>9668</v>
      </c>
      <c r="Q27" s="249"/>
      <c r="R27" s="150"/>
      <c r="W27" s="163"/>
      <c r="X27" s="174"/>
      <c r="Z27" s="166"/>
      <c r="AA27" s="166"/>
      <c r="AB27" s="166"/>
      <c r="AC27" s="166"/>
      <c r="AD27" s="166"/>
      <c r="AE27" s="166"/>
      <c r="AF27" s="166"/>
      <c r="AG27" s="166"/>
      <c r="AH27" s="154"/>
      <c r="AI27" s="166"/>
      <c r="AJ27" s="173"/>
      <c r="AK27" s="169"/>
      <c r="AN27" s="160"/>
      <c r="AO27" s="160"/>
      <c r="AP27" s="161"/>
    </row>
    <row r="28" spans="1:42" ht="15" customHeight="1" x14ac:dyDescent="0.3">
      <c r="A28" s="237">
        <v>24</v>
      </c>
      <c r="B28" s="296" t="s">
        <v>342</v>
      </c>
      <c r="C28" s="239"/>
      <c r="D28" s="311" t="s">
        <v>198</v>
      </c>
      <c r="E28" s="327" t="s">
        <v>25</v>
      </c>
      <c r="F28" s="296">
        <v>48</v>
      </c>
      <c r="G28" s="321" t="s">
        <v>211</v>
      </c>
      <c r="H28" s="322">
        <v>43288</v>
      </c>
      <c r="I28" s="322">
        <v>43293</v>
      </c>
      <c r="J28" s="326">
        <f t="shared" si="0"/>
        <v>5</v>
      </c>
      <c r="K28" s="325" t="s">
        <v>213</v>
      </c>
      <c r="L28" s="316">
        <v>3554210955</v>
      </c>
      <c r="M28" s="307">
        <v>9919</v>
      </c>
      <c r="Q28" s="249"/>
      <c r="R28" s="150"/>
      <c r="W28" s="163"/>
      <c r="X28" s="174"/>
      <c r="Z28" s="166"/>
      <c r="AA28" s="166"/>
      <c r="AB28" s="166"/>
      <c r="AC28" s="166"/>
      <c r="AD28" s="166"/>
      <c r="AE28" s="166"/>
      <c r="AF28" s="166"/>
      <c r="AG28" s="166"/>
      <c r="AH28" s="154"/>
      <c r="AI28" s="166"/>
      <c r="AJ28" s="173"/>
      <c r="AK28" s="167"/>
      <c r="AN28" s="160"/>
      <c r="AO28" s="160"/>
      <c r="AP28" s="161"/>
    </row>
    <row r="29" spans="1:42" ht="15" customHeight="1" x14ac:dyDescent="0.3">
      <c r="A29" s="237">
        <v>25</v>
      </c>
      <c r="B29" s="296" t="s">
        <v>343</v>
      </c>
      <c r="C29" s="239"/>
      <c r="D29" s="311" t="s">
        <v>185</v>
      </c>
      <c r="E29" s="328" t="s">
        <v>24</v>
      </c>
      <c r="F29" s="296">
        <v>18</v>
      </c>
      <c r="G29" s="321" t="s">
        <v>211</v>
      </c>
      <c r="H29" s="322">
        <v>43294</v>
      </c>
      <c r="I29" s="322">
        <v>43297</v>
      </c>
      <c r="J29" s="326">
        <f t="shared" si="0"/>
        <v>3</v>
      </c>
      <c r="K29" s="325" t="s">
        <v>235</v>
      </c>
      <c r="L29" s="316">
        <v>3165027178</v>
      </c>
      <c r="M29" s="331">
        <v>13285</v>
      </c>
      <c r="Q29" s="174"/>
      <c r="R29" s="150"/>
      <c r="W29" s="163"/>
      <c r="X29" s="174"/>
      <c r="Z29" s="166"/>
      <c r="AA29" s="166"/>
      <c r="AB29" s="166"/>
      <c r="AC29" s="166"/>
      <c r="AD29" s="166"/>
      <c r="AE29" s="166"/>
      <c r="AF29" s="166"/>
      <c r="AG29" s="166"/>
      <c r="AH29" s="154"/>
      <c r="AI29" s="166"/>
      <c r="AJ29" s="173"/>
      <c r="AK29" s="168"/>
      <c r="AN29" s="160"/>
      <c r="AO29" s="160"/>
      <c r="AP29" s="161"/>
    </row>
    <row r="30" spans="1:42" ht="15" customHeight="1" x14ac:dyDescent="0.3">
      <c r="A30" s="237">
        <v>26</v>
      </c>
      <c r="B30" s="296" t="s">
        <v>339</v>
      </c>
      <c r="C30" s="239"/>
      <c r="D30" s="311" t="s">
        <v>185</v>
      </c>
      <c r="E30" s="327" t="s">
        <v>25</v>
      </c>
      <c r="F30" s="296">
        <v>11</v>
      </c>
      <c r="G30" s="321" t="s">
        <v>211</v>
      </c>
      <c r="H30" s="322">
        <v>43294</v>
      </c>
      <c r="I30" s="322">
        <v>43297</v>
      </c>
      <c r="J30" s="326">
        <f t="shared" si="0"/>
        <v>3</v>
      </c>
      <c r="K30" s="325" t="s">
        <v>272</v>
      </c>
      <c r="L30" s="316">
        <v>3465234059</v>
      </c>
      <c r="M30" s="331">
        <v>12978</v>
      </c>
      <c r="Q30" s="207"/>
      <c r="R30" s="150"/>
      <c r="W30" s="163"/>
      <c r="X30" s="174"/>
      <c r="Z30" s="166"/>
      <c r="AA30" s="166"/>
      <c r="AB30" s="166"/>
      <c r="AC30" s="166"/>
      <c r="AD30" s="166"/>
      <c r="AE30" s="166"/>
      <c r="AF30" s="166"/>
      <c r="AG30" s="166"/>
      <c r="AH30" s="154"/>
      <c r="AI30" s="166"/>
      <c r="AJ30" s="173"/>
      <c r="AK30" s="169"/>
      <c r="AN30" s="160"/>
      <c r="AO30" s="160"/>
      <c r="AP30" s="161"/>
    </row>
    <row r="31" spans="1:42" ht="15" customHeight="1" x14ac:dyDescent="0.3">
      <c r="A31" s="237">
        <v>27</v>
      </c>
      <c r="B31" s="296" t="s">
        <v>344</v>
      </c>
      <c r="C31" s="239"/>
      <c r="D31" s="311" t="s">
        <v>185</v>
      </c>
      <c r="E31" s="328" t="s">
        <v>25</v>
      </c>
      <c r="F31" s="296">
        <v>12</v>
      </c>
      <c r="G31" s="321" t="s">
        <v>211</v>
      </c>
      <c r="H31" s="322">
        <v>43294</v>
      </c>
      <c r="I31" s="322">
        <v>43297</v>
      </c>
      <c r="J31" s="326">
        <f t="shared" si="0"/>
        <v>3</v>
      </c>
      <c r="K31" s="325" t="s">
        <v>367</v>
      </c>
      <c r="L31" s="316">
        <v>3555257760</v>
      </c>
      <c r="M31" s="331">
        <v>12666</v>
      </c>
      <c r="Q31" s="207"/>
      <c r="R31" s="150"/>
      <c r="W31" s="163"/>
      <c r="X31" s="174"/>
      <c r="Z31" s="166"/>
      <c r="AA31" s="166"/>
      <c r="AB31" s="166"/>
      <c r="AC31" s="166"/>
      <c r="AD31" s="166"/>
      <c r="AE31" s="166"/>
      <c r="AF31" s="166"/>
      <c r="AG31" s="166"/>
      <c r="AH31" s="154"/>
      <c r="AI31" s="166"/>
      <c r="AJ31" s="173"/>
      <c r="AK31" s="168"/>
    </row>
    <row r="32" spans="1:42" ht="15" customHeight="1" x14ac:dyDescent="0.3">
      <c r="A32" s="237">
        <v>28</v>
      </c>
      <c r="B32" s="296" t="s">
        <v>345</v>
      </c>
      <c r="C32" s="239"/>
      <c r="D32" s="311" t="s">
        <v>376</v>
      </c>
      <c r="E32" s="328" t="s">
        <v>24</v>
      </c>
      <c r="F32" s="296">
        <v>45</v>
      </c>
      <c r="G32" s="321" t="s">
        <v>211</v>
      </c>
      <c r="H32" s="322">
        <v>43286</v>
      </c>
      <c r="I32" s="322">
        <v>43299</v>
      </c>
      <c r="J32" s="326">
        <f t="shared" si="0"/>
        <v>13</v>
      </c>
      <c r="K32" s="325" t="s">
        <v>271</v>
      </c>
      <c r="L32" s="316">
        <v>3555320593</v>
      </c>
      <c r="M32" s="331">
        <v>25000</v>
      </c>
      <c r="Q32" s="207"/>
      <c r="R32" s="150"/>
      <c r="W32" s="163"/>
      <c r="X32" s="173"/>
      <c r="Z32" s="166"/>
      <c r="AA32" s="166"/>
      <c r="AB32" s="166"/>
      <c r="AC32" s="166"/>
      <c r="AD32" s="166"/>
      <c r="AE32" s="166"/>
      <c r="AF32" s="166"/>
      <c r="AG32" s="166"/>
      <c r="AH32" s="65"/>
      <c r="AI32" s="166"/>
      <c r="AJ32" s="65"/>
      <c r="AK32" s="157"/>
    </row>
    <row r="33" spans="1:40" ht="15" customHeight="1" x14ac:dyDescent="0.3">
      <c r="A33" s="237">
        <v>29</v>
      </c>
      <c r="B33" s="296" t="s">
        <v>260</v>
      </c>
      <c r="C33" s="239"/>
      <c r="D33" s="311" t="s">
        <v>185</v>
      </c>
      <c r="E33" s="328" t="s">
        <v>25</v>
      </c>
      <c r="F33" s="296">
        <v>18</v>
      </c>
      <c r="G33" s="321" t="s">
        <v>211</v>
      </c>
      <c r="H33" s="322">
        <v>43297</v>
      </c>
      <c r="I33" s="322">
        <v>43300</v>
      </c>
      <c r="J33" s="326">
        <f t="shared" si="0"/>
        <v>3</v>
      </c>
      <c r="K33" s="325" t="s">
        <v>279</v>
      </c>
      <c r="L33" s="316">
        <v>3155456730</v>
      </c>
      <c r="M33" s="331">
        <v>8823</v>
      </c>
      <c r="Q33" s="207"/>
      <c r="R33" s="150"/>
      <c r="W33" s="163"/>
      <c r="X33" s="172"/>
      <c r="Z33" s="166"/>
      <c r="AA33" s="166"/>
      <c r="AB33" s="166"/>
      <c r="AC33" s="166"/>
      <c r="AD33" s="166"/>
      <c r="AE33" s="166"/>
      <c r="AF33" s="166"/>
      <c r="AG33" s="166"/>
      <c r="AH33" s="65"/>
      <c r="AI33" s="172"/>
      <c r="AJ33" s="65"/>
      <c r="AK33" s="150"/>
    </row>
    <row r="34" spans="1:40" ht="15" customHeight="1" x14ac:dyDescent="0.3">
      <c r="A34" s="237">
        <v>30</v>
      </c>
      <c r="B34" s="296" t="s">
        <v>263</v>
      </c>
      <c r="C34" s="239"/>
      <c r="D34" s="311" t="s">
        <v>185</v>
      </c>
      <c r="E34" s="312" t="s">
        <v>25</v>
      </c>
      <c r="F34" s="296">
        <v>9</v>
      </c>
      <c r="G34" s="321" t="s">
        <v>211</v>
      </c>
      <c r="H34" s="322">
        <v>43302</v>
      </c>
      <c r="I34" s="322">
        <v>43304</v>
      </c>
      <c r="J34" s="326">
        <f t="shared" si="0"/>
        <v>2</v>
      </c>
      <c r="K34" s="325" t="s">
        <v>213</v>
      </c>
      <c r="L34" s="316">
        <v>3555243185</v>
      </c>
      <c r="M34" s="331">
        <v>2936</v>
      </c>
      <c r="Q34" s="207"/>
      <c r="R34" s="150"/>
      <c r="W34" s="163"/>
      <c r="X34" s="174"/>
      <c r="Z34" s="166"/>
      <c r="AA34" s="166"/>
      <c r="AB34" s="166"/>
      <c r="AC34" s="166"/>
      <c r="AD34" s="166"/>
      <c r="AE34" s="166"/>
      <c r="AF34" s="166"/>
      <c r="AG34" s="166"/>
      <c r="AH34" s="65"/>
      <c r="AI34" s="166"/>
      <c r="AJ34" s="65"/>
      <c r="AK34" s="168"/>
    </row>
    <row r="35" spans="1:40" ht="15" customHeight="1" x14ac:dyDescent="0.3">
      <c r="A35" s="237">
        <v>31</v>
      </c>
      <c r="B35" s="296" t="s">
        <v>346</v>
      </c>
      <c r="C35" s="239"/>
      <c r="D35" s="311" t="s">
        <v>185</v>
      </c>
      <c r="E35" s="312" t="s">
        <v>25</v>
      </c>
      <c r="F35" s="296">
        <v>15</v>
      </c>
      <c r="G35" s="321" t="s">
        <v>211</v>
      </c>
      <c r="H35" s="322">
        <v>43294</v>
      </c>
      <c r="I35" s="332">
        <v>43297</v>
      </c>
      <c r="J35" s="326">
        <f t="shared" si="0"/>
        <v>3</v>
      </c>
      <c r="K35" s="325" t="s">
        <v>368</v>
      </c>
      <c r="L35" s="316">
        <v>3555002709</v>
      </c>
      <c r="M35" s="331">
        <v>12199</v>
      </c>
      <c r="Q35" s="207"/>
      <c r="R35" s="150"/>
      <c r="W35" s="163"/>
      <c r="X35" s="174"/>
      <c r="Z35" s="166"/>
      <c r="AA35" s="166"/>
      <c r="AB35" s="166"/>
      <c r="AC35" s="166"/>
      <c r="AD35" s="166"/>
      <c r="AE35" s="166"/>
      <c r="AF35" s="166"/>
      <c r="AG35" s="166"/>
      <c r="AH35" s="65"/>
      <c r="AI35" s="166"/>
      <c r="AJ35" s="65"/>
      <c r="AK35" s="168"/>
    </row>
    <row r="36" spans="1:40" ht="15" customHeight="1" x14ac:dyDescent="0.3">
      <c r="A36" s="237">
        <v>32</v>
      </c>
      <c r="B36" s="296" t="s">
        <v>347</v>
      </c>
      <c r="C36" s="239"/>
      <c r="D36" s="311" t="s">
        <v>185</v>
      </c>
      <c r="E36" s="312" t="s">
        <v>25</v>
      </c>
      <c r="F36" s="296">
        <v>15</v>
      </c>
      <c r="G36" s="321" t="s">
        <v>211</v>
      </c>
      <c r="H36" s="322">
        <v>43301</v>
      </c>
      <c r="I36" s="322">
        <v>43304</v>
      </c>
      <c r="J36" s="326">
        <f t="shared" si="0"/>
        <v>3</v>
      </c>
      <c r="K36" s="325" t="s">
        <v>240</v>
      </c>
      <c r="L36" s="316"/>
      <c r="M36" s="331">
        <v>12326</v>
      </c>
      <c r="Q36" s="166"/>
      <c r="R36" s="150"/>
      <c r="W36" s="163"/>
      <c r="X36" s="174"/>
      <c r="Z36" s="166"/>
      <c r="AA36" s="166"/>
      <c r="AB36" s="166"/>
      <c r="AC36" s="166"/>
      <c r="AD36" s="166"/>
      <c r="AE36" s="166"/>
      <c r="AF36" s="166"/>
      <c r="AG36" s="166"/>
      <c r="AH36" s="65"/>
      <c r="AI36" s="166"/>
      <c r="AJ36" s="173"/>
      <c r="AK36" s="167"/>
    </row>
    <row r="37" spans="1:40" ht="15" customHeight="1" x14ac:dyDescent="0.3">
      <c r="A37" s="237">
        <v>33</v>
      </c>
      <c r="B37" s="296" t="s">
        <v>348</v>
      </c>
      <c r="C37" s="239"/>
      <c r="D37" s="311" t="s">
        <v>185</v>
      </c>
      <c r="E37" s="312" t="s">
        <v>24</v>
      </c>
      <c r="F37" s="296">
        <v>12</v>
      </c>
      <c r="G37" s="321" t="s">
        <v>211</v>
      </c>
      <c r="H37" s="322">
        <v>43300</v>
      </c>
      <c r="I37" s="322">
        <v>43303</v>
      </c>
      <c r="J37" s="326">
        <f t="shared" ref="J37:J53" si="1">I37-H37</f>
        <v>3</v>
      </c>
      <c r="K37" s="325" t="s">
        <v>213</v>
      </c>
      <c r="L37" s="316">
        <v>3555477586</v>
      </c>
      <c r="M37" s="331">
        <v>12329</v>
      </c>
      <c r="Q37" s="166"/>
      <c r="R37" s="150"/>
      <c r="W37" s="163"/>
      <c r="X37" s="174"/>
      <c r="Z37" s="166"/>
      <c r="AA37" s="166"/>
      <c r="AB37" s="166"/>
      <c r="AC37" s="166"/>
      <c r="AD37" s="166"/>
      <c r="AE37" s="166"/>
      <c r="AF37" s="166"/>
      <c r="AG37" s="166"/>
      <c r="AH37" s="154"/>
      <c r="AI37" s="166"/>
      <c r="AJ37" s="173"/>
      <c r="AK37" s="168"/>
      <c r="AN37" s="176"/>
    </row>
    <row r="38" spans="1:40" ht="15" customHeight="1" x14ac:dyDescent="0.3">
      <c r="A38" s="237">
        <v>34</v>
      </c>
      <c r="B38" s="296" t="s">
        <v>331</v>
      </c>
      <c r="C38" s="239"/>
      <c r="D38" s="311" t="s">
        <v>377</v>
      </c>
      <c r="E38" s="312" t="s">
        <v>24</v>
      </c>
      <c r="F38" s="296">
        <v>12</v>
      </c>
      <c r="G38" s="321" t="s">
        <v>211</v>
      </c>
      <c r="H38" s="333">
        <v>43300</v>
      </c>
      <c r="I38" s="333">
        <v>43301</v>
      </c>
      <c r="J38" s="326">
        <f t="shared" si="1"/>
        <v>1</v>
      </c>
      <c r="K38" s="325" t="s">
        <v>213</v>
      </c>
      <c r="L38" s="316">
        <v>3554107740</v>
      </c>
      <c r="M38" s="334">
        <v>1000</v>
      </c>
      <c r="Q38" s="166"/>
      <c r="R38" s="150"/>
      <c r="W38" s="163"/>
      <c r="X38" s="174"/>
      <c r="Z38" s="166"/>
      <c r="AA38" s="166"/>
      <c r="AB38" s="166"/>
      <c r="AC38" s="166"/>
      <c r="AD38" s="166"/>
      <c r="AE38" s="166"/>
      <c r="AF38" s="166"/>
      <c r="AG38" s="166"/>
      <c r="AH38" s="154"/>
      <c r="AI38" s="166"/>
      <c r="AJ38" s="173"/>
      <c r="AK38" s="167"/>
      <c r="AN38" s="176"/>
    </row>
    <row r="39" spans="1:40" ht="15" customHeight="1" x14ac:dyDescent="0.3">
      <c r="A39" s="237">
        <v>35</v>
      </c>
      <c r="B39" s="296" t="s">
        <v>263</v>
      </c>
      <c r="C39" s="239"/>
      <c r="D39" s="311" t="s">
        <v>185</v>
      </c>
      <c r="E39" s="312" t="s">
        <v>25</v>
      </c>
      <c r="F39" s="296">
        <v>13</v>
      </c>
      <c r="G39" s="321" t="s">
        <v>211</v>
      </c>
      <c r="H39" s="333">
        <v>43302</v>
      </c>
      <c r="I39" s="333">
        <v>43306</v>
      </c>
      <c r="J39" s="326">
        <f t="shared" si="1"/>
        <v>4</v>
      </c>
      <c r="K39" s="325" t="s">
        <v>273</v>
      </c>
      <c r="L39" s="316">
        <v>3555023468</v>
      </c>
      <c r="M39" s="334">
        <v>15128</v>
      </c>
      <c r="Q39" s="166"/>
      <c r="R39" s="150"/>
      <c r="W39" s="163"/>
      <c r="X39" s="164"/>
      <c r="Z39" s="166"/>
      <c r="AA39" s="166"/>
      <c r="AB39" s="166"/>
      <c r="AC39" s="166"/>
      <c r="AD39" s="166"/>
      <c r="AE39" s="166"/>
      <c r="AF39" s="166"/>
      <c r="AG39" s="166"/>
      <c r="AH39" s="65"/>
      <c r="AI39" s="166"/>
      <c r="AJ39" s="166"/>
      <c r="AK39" s="150"/>
      <c r="AN39" s="176"/>
    </row>
    <row r="40" spans="1:40" ht="15" customHeight="1" x14ac:dyDescent="0.3">
      <c r="A40" s="237">
        <v>36</v>
      </c>
      <c r="B40" s="296" t="s">
        <v>349</v>
      </c>
      <c r="C40" s="239"/>
      <c r="D40" s="311" t="s">
        <v>185</v>
      </c>
      <c r="E40" s="312" t="s">
        <v>25</v>
      </c>
      <c r="F40" s="296">
        <v>54</v>
      </c>
      <c r="G40" s="321" t="s">
        <v>211</v>
      </c>
      <c r="H40" s="333">
        <v>43304</v>
      </c>
      <c r="I40" s="333">
        <v>43307</v>
      </c>
      <c r="J40" s="326">
        <f t="shared" si="1"/>
        <v>3</v>
      </c>
      <c r="K40" s="325" t="s">
        <v>213</v>
      </c>
      <c r="L40" s="316">
        <v>3555162500</v>
      </c>
      <c r="M40" s="334">
        <v>11776</v>
      </c>
      <c r="Q40" s="166"/>
      <c r="R40" s="150"/>
      <c r="W40" s="163"/>
      <c r="X40" s="164"/>
      <c r="Z40" s="165"/>
      <c r="AA40" s="165"/>
      <c r="AB40" s="165"/>
      <c r="AC40" s="165"/>
      <c r="AD40" s="165"/>
      <c r="AE40" s="165"/>
      <c r="AF40" s="165"/>
      <c r="AG40" s="165"/>
      <c r="AH40" s="65"/>
      <c r="AI40" s="165"/>
      <c r="AJ40" s="166"/>
      <c r="AK40" s="150"/>
      <c r="AN40" s="176"/>
    </row>
    <row r="41" spans="1:40" ht="15" customHeight="1" x14ac:dyDescent="0.3">
      <c r="A41" s="237">
        <v>37</v>
      </c>
      <c r="B41" s="296" t="s">
        <v>350</v>
      </c>
      <c r="C41" s="239"/>
      <c r="D41" s="311" t="s">
        <v>214</v>
      </c>
      <c r="E41" s="312" t="s">
        <v>25</v>
      </c>
      <c r="F41" s="296">
        <v>51</v>
      </c>
      <c r="G41" s="321" t="s">
        <v>211</v>
      </c>
      <c r="H41" s="333">
        <v>43301</v>
      </c>
      <c r="I41" s="333">
        <v>43306</v>
      </c>
      <c r="J41" s="326">
        <f t="shared" si="1"/>
        <v>5</v>
      </c>
      <c r="K41" s="325" t="s">
        <v>272</v>
      </c>
      <c r="L41" s="316">
        <v>3555477640</v>
      </c>
      <c r="M41" s="334">
        <v>24781</v>
      </c>
      <c r="Q41" s="166"/>
      <c r="R41" s="150"/>
      <c r="W41" s="163"/>
      <c r="X41" s="174"/>
      <c r="Z41" s="166"/>
      <c r="AA41" s="166"/>
      <c r="AB41" s="166"/>
      <c r="AC41" s="166"/>
      <c r="AD41" s="166"/>
      <c r="AE41" s="166"/>
      <c r="AF41" s="166"/>
      <c r="AG41" s="166"/>
      <c r="AH41" s="154"/>
      <c r="AI41" s="166"/>
      <c r="AJ41" s="173"/>
      <c r="AK41" s="169"/>
      <c r="AN41" s="177"/>
    </row>
    <row r="42" spans="1:40" ht="15" customHeight="1" x14ac:dyDescent="0.3">
      <c r="A42" s="237">
        <v>38</v>
      </c>
      <c r="B42" s="296" t="s">
        <v>351</v>
      </c>
      <c r="C42" s="239"/>
      <c r="D42" s="311" t="s">
        <v>185</v>
      </c>
      <c r="E42" s="312" t="s">
        <v>25</v>
      </c>
      <c r="F42" s="296">
        <v>20</v>
      </c>
      <c r="G42" s="321" t="s">
        <v>211</v>
      </c>
      <c r="H42" s="335">
        <v>43303</v>
      </c>
      <c r="I42" s="335">
        <v>43306</v>
      </c>
      <c r="J42" s="326">
        <f t="shared" si="1"/>
        <v>3</v>
      </c>
      <c r="K42" s="325" t="s">
        <v>213</v>
      </c>
      <c r="L42" s="316">
        <v>3115433053</v>
      </c>
      <c r="M42" s="334">
        <v>9292</v>
      </c>
      <c r="Q42" s="166"/>
      <c r="W42" s="163"/>
      <c r="X42" s="174"/>
      <c r="Z42" s="166"/>
      <c r="AA42" s="166"/>
      <c r="AB42" s="166"/>
      <c r="AC42" s="166"/>
      <c r="AD42" s="166"/>
      <c r="AE42" s="166"/>
      <c r="AF42" s="166"/>
      <c r="AG42" s="166"/>
      <c r="AH42" s="154"/>
      <c r="AI42" s="166"/>
      <c r="AJ42" s="173"/>
      <c r="AK42" s="169"/>
      <c r="AN42" s="177"/>
    </row>
    <row r="43" spans="1:40" ht="15" customHeight="1" x14ac:dyDescent="0.3">
      <c r="A43" s="237">
        <v>39</v>
      </c>
      <c r="B43" s="296" t="s">
        <v>352</v>
      </c>
      <c r="C43" s="239"/>
      <c r="D43" s="311" t="s">
        <v>378</v>
      </c>
      <c r="E43" s="312" t="s">
        <v>25</v>
      </c>
      <c r="F43" s="296">
        <v>12</v>
      </c>
      <c r="G43" s="321" t="s">
        <v>211</v>
      </c>
      <c r="H43" s="314">
        <v>43304</v>
      </c>
      <c r="I43" s="314">
        <v>43306</v>
      </c>
      <c r="J43" s="326">
        <f t="shared" si="1"/>
        <v>2</v>
      </c>
      <c r="K43" s="325" t="s">
        <v>273</v>
      </c>
      <c r="L43" s="316">
        <v>3415042505</v>
      </c>
      <c r="M43" s="334">
        <v>6505</v>
      </c>
      <c r="Q43" s="166"/>
      <c r="R43" s="150"/>
      <c r="W43" s="163"/>
      <c r="X43" s="174"/>
      <c r="Z43" s="166"/>
      <c r="AA43" s="166"/>
      <c r="AB43" s="166"/>
      <c r="AC43" s="166"/>
      <c r="AD43" s="166"/>
      <c r="AE43" s="166"/>
      <c r="AF43" s="166"/>
      <c r="AG43" s="166"/>
      <c r="AH43" s="154"/>
      <c r="AI43" s="166"/>
      <c r="AJ43" s="173"/>
      <c r="AK43" s="175"/>
      <c r="AN43" s="177"/>
    </row>
    <row r="44" spans="1:40" ht="15" customHeight="1" x14ac:dyDescent="0.3">
      <c r="A44" s="237">
        <v>40</v>
      </c>
      <c r="B44" s="296" t="s">
        <v>353</v>
      </c>
      <c r="C44" s="239"/>
      <c r="D44" s="311" t="s">
        <v>185</v>
      </c>
      <c r="E44" s="312" t="s">
        <v>24</v>
      </c>
      <c r="F44" s="296">
        <v>12</v>
      </c>
      <c r="G44" s="321" t="s">
        <v>211</v>
      </c>
      <c r="H44" s="336">
        <v>43304</v>
      </c>
      <c r="I44" s="336">
        <v>43307</v>
      </c>
      <c r="J44" s="326">
        <f t="shared" si="1"/>
        <v>3</v>
      </c>
      <c r="K44" s="325" t="s">
        <v>270</v>
      </c>
      <c r="L44" s="316">
        <v>3555100535</v>
      </c>
      <c r="M44" s="334">
        <v>7427</v>
      </c>
      <c r="Q44" s="166"/>
      <c r="R44" s="150"/>
      <c r="W44" s="163"/>
      <c r="X44" s="174"/>
      <c r="Z44" s="166"/>
      <c r="AA44" s="166"/>
      <c r="AB44" s="166"/>
      <c r="AC44" s="166"/>
      <c r="AD44" s="166"/>
      <c r="AE44" s="166"/>
      <c r="AF44" s="166"/>
      <c r="AG44" s="166"/>
      <c r="AH44" s="154"/>
      <c r="AI44" s="166"/>
      <c r="AJ44" s="173"/>
      <c r="AK44" s="169"/>
      <c r="AN44" s="177"/>
    </row>
    <row r="45" spans="1:40" x14ac:dyDescent="0.3">
      <c r="A45" s="237">
        <v>41</v>
      </c>
      <c r="B45" s="296" t="s">
        <v>354</v>
      </c>
      <c r="C45" s="239"/>
      <c r="D45" s="311" t="s">
        <v>198</v>
      </c>
      <c r="E45" s="312" t="s">
        <v>25</v>
      </c>
      <c r="F45" s="296">
        <v>41</v>
      </c>
      <c r="G45" s="321" t="s">
        <v>211</v>
      </c>
      <c r="H45" s="335">
        <v>43303</v>
      </c>
      <c r="I45" s="335">
        <v>43308</v>
      </c>
      <c r="J45" s="326">
        <f t="shared" si="1"/>
        <v>5</v>
      </c>
      <c r="K45" s="325" t="s">
        <v>213</v>
      </c>
      <c r="L45" s="316">
        <v>3555299184</v>
      </c>
      <c r="M45" s="334">
        <v>13313</v>
      </c>
      <c r="Q45" s="166"/>
      <c r="R45" s="150"/>
      <c r="W45" s="163"/>
      <c r="X45" s="174"/>
      <c r="Z45" s="166"/>
      <c r="AA45" s="166"/>
      <c r="AB45" s="166"/>
      <c r="AC45" s="166"/>
      <c r="AD45" s="166"/>
      <c r="AE45" s="166"/>
      <c r="AF45" s="166"/>
      <c r="AG45" s="166"/>
      <c r="AH45" s="154"/>
      <c r="AI45" s="166"/>
      <c r="AJ45" s="173"/>
      <c r="AK45" s="168"/>
      <c r="AN45" s="177"/>
    </row>
    <row r="46" spans="1:40" x14ac:dyDescent="0.3">
      <c r="A46" s="237">
        <v>42</v>
      </c>
      <c r="B46" s="296" t="s">
        <v>355</v>
      </c>
      <c r="C46" s="239"/>
      <c r="D46" s="239" t="s">
        <v>233</v>
      </c>
      <c r="E46" s="312" t="s">
        <v>24</v>
      </c>
      <c r="F46" s="296">
        <v>65</v>
      </c>
      <c r="G46" s="321" t="s">
        <v>211</v>
      </c>
      <c r="H46" s="337">
        <v>43306</v>
      </c>
      <c r="I46" s="337">
        <v>43307</v>
      </c>
      <c r="J46" s="326">
        <f t="shared" si="1"/>
        <v>1</v>
      </c>
      <c r="K46" s="325" t="s">
        <v>272</v>
      </c>
      <c r="L46" s="316"/>
      <c r="M46" s="334">
        <v>6603</v>
      </c>
      <c r="Q46" s="166"/>
      <c r="R46" s="150"/>
      <c r="W46" s="163"/>
      <c r="X46" s="174"/>
      <c r="Z46" s="166"/>
      <c r="AA46" s="166"/>
      <c r="AB46" s="166"/>
      <c r="AC46" s="166"/>
      <c r="AD46" s="166"/>
      <c r="AE46" s="166"/>
      <c r="AF46" s="166"/>
      <c r="AG46" s="166"/>
      <c r="AH46" s="154"/>
      <c r="AI46" s="166"/>
      <c r="AJ46" s="173"/>
      <c r="AK46" s="169"/>
      <c r="AN46" s="177"/>
    </row>
    <row r="47" spans="1:40" x14ac:dyDescent="0.3">
      <c r="A47" s="237">
        <v>43</v>
      </c>
      <c r="B47" s="296" t="s">
        <v>356</v>
      </c>
      <c r="C47" s="239"/>
      <c r="D47" s="311" t="s">
        <v>185</v>
      </c>
      <c r="E47" s="312" t="s">
        <v>25</v>
      </c>
      <c r="F47" s="296">
        <v>18</v>
      </c>
      <c r="G47" s="321" t="s">
        <v>211</v>
      </c>
      <c r="H47" s="337">
        <v>43306</v>
      </c>
      <c r="I47" s="337">
        <v>43308</v>
      </c>
      <c r="J47" s="326">
        <f t="shared" si="1"/>
        <v>2</v>
      </c>
      <c r="K47" s="325" t="s">
        <v>279</v>
      </c>
      <c r="L47" s="309"/>
      <c r="M47" s="334">
        <v>8965</v>
      </c>
      <c r="Q47" s="166"/>
      <c r="R47" s="150"/>
      <c r="W47" s="163"/>
      <c r="X47" s="174"/>
      <c r="Z47" s="166"/>
      <c r="AA47" s="166"/>
      <c r="AB47" s="166"/>
      <c r="AC47" s="166"/>
      <c r="AD47" s="166"/>
      <c r="AE47" s="166"/>
      <c r="AF47" s="166"/>
      <c r="AG47" s="166"/>
      <c r="AH47" s="154"/>
      <c r="AI47" s="166"/>
      <c r="AJ47" s="173"/>
      <c r="AK47" s="167"/>
    </row>
    <row r="48" spans="1:40" x14ac:dyDescent="0.3">
      <c r="A48" s="237">
        <v>44</v>
      </c>
      <c r="B48" s="296" t="s">
        <v>357</v>
      </c>
      <c r="C48" s="239"/>
      <c r="D48" s="311" t="s">
        <v>185</v>
      </c>
      <c r="E48" s="312" t="s">
        <v>25</v>
      </c>
      <c r="F48" s="296">
        <v>9</v>
      </c>
      <c r="G48" s="321" t="s">
        <v>211</v>
      </c>
      <c r="H48" s="337">
        <v>43305</v>
      </c>
      <c r="I48" s="337">
        <v>43308</v>
      </c>
      <c r="J48" s="326">
        <f t="shared" si="1"/>
        <v>3</v>
      </c>
      <c r="K48" s="325" t="s">
        <v>213</v>
      </c>
      <c r="L48" s="309">
        <v>3554189072</v>
      </c>
      <c r="M48" s="334">
        <v>6993</v>
      </c>
      <c r="Q48" s="166"/>
      <c r="R48" s="150"/>
      <c r="W48" s="163"/>
      <c r="X48" s="174"/>
      <c r="Z48" s="166"/>
      <c r="AA48" s="166"/>
      <c r="AB48" s="166"/>
      <c r="AC48" s="166"/>
      <c r="AD48" s="166"/>
      <c r="AE48" s="166"/>
      <c r="AF48" s="166"/>
      <c r="AG48" s="166"/>
      <c r="AH48" s="154"/>
      <c r="AI48" s="166"/>
      <c r="AJ48" s="173"/>
      <c r="AK48" s="168"/>
    </row>
    <row r="49" spans="1:41" x14ac:dyDescent="0.3">
      <c r="A49" s="237">
        <v>45</v>
      </c>
      <c r="B49" s="296" t="s">
        <v>326</v>
      </c>
      <c r="C49" s="239"/>
      <c r="D49" s="311" t="s">
        <v>265</v>
      </c>
      <c r="E49" s="312" t="s">
        <v>25</v>
      </c>
      <c r="F49" s="296">
        <v>34</v>
      </c>
      <c r="G49" s="321" t="s">
        <v>211</v>
      </c>
      <c r="H49" s="337">
        <v>43302</v>
      </c>
      <c r="I49" s="337">
        <v>43306</v>
      </c>
      <c r="J49" s="326">
        <f t="shared" si="1"/>
        <v>4</v>
      </c>
      <c r="K49" s="325" t="s">
        <v>213</v>
      </c>
      <c r="L49" s="316">
        <v>3133399557</v>
      </c>
      <c r="M49" s="334">
        <v>11317</v>
      </c>
      <c r="Q49" s="166"/>
      <c r="R49" s="150"/>
      <c r="W49" s="163"/>
      <c r="X49" s="174"/>
      <c r="Z49" s="166"/>
      <c r="AA49" s="166"/>
      <c r="AB49" s="166"/>
      <c r="AC49" s="166"/>
      <c r="AD49" s="166"/>
      <c r="AE49" s="166"/>
      <c r="AF49" s="166"/>
      <c r="AG49" s="166"/>
      <c r="AH49" s="154"/>
      <c r="AI49" s="166"/>
      <c r="AJ49" s="173"/>
      <c r="AK49" s="175"/>
    </row>
    <row r="50" spans="1:41" ht="15.6" x14ac:dyDescent="0.3">
      <c r="A50" s="237">
        <v>46</v>
      </c>
      <c r="B50" s="296" t="s">
        <v>358</v>
      </c>
      <c r="C50" s="239"/>
      <c r="D50" s="310" t="s">
        <v>379</v>
      </c>
      <c r="E50" s="312" t="s">
        <v>25</v>
      </c>
      <c r="F50" s="296">
        <v>41</v>
      </c>
      <c r="G50" s="321" t="s">
        <v>211</v>
      </c>
      <c r="H50" s="337">
        <v>43306</v>
      </c>
      <c r="I50" s="337">
        <v>43310</v>
      </c>
      <c r="J50" s="326">
        <f t="shared" si="1"/>
        <v>4</v>
      </c>
      <c r="K50" s="325" t="s">
        <v>237</v>
      </c>
      <c r="L50" s="316">
        <v>3553465700</v>
      </c>
      <c r="M50" s="334">
        <v>8165</v>
      </c>
      <c r="Q50" s="166"/>
      <c r="R50" s="150"/>
      <c r="W50" s="178"/>
      <c r="X50" s="174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65"/>
      <c r="AK50" s="150"/>
    </row>
    <row r="51" spans="1:41" x14ac:dyDescent="0.3">
      <c r="A51" s="237">
        <v>47</v>
      </c>
      <c r="B51" s="296" t="s">
        <v>359</v>
      </c>
      <c r="C51" s="239"/>
      <c r="D51" s="311" t="s">
        <v>185</v>
      </c>
      <c r="E51" s="312" t="s">
        <v>25</v>
      </c>
      <c r="F51" s="296">
        <v>5</v>
      </c>
      <c r="G51" s="321" t="s">
        <v>211</v>
      </c>
      <c r="H51" s="335">
        <v>43295</v>
      </c>
      <c r="I51" s="335">
        <v>43297</v>
      </c>
      <c r="J51" s="326">
        <f t="shared" si="1"/>
        <v>2</v>
      </c>
      <c r="K51" s="325" t="s">
        <v>238</v>
      </c>
      <c r="L51" s="316">
        <v>3105242771</v>
      </c>
      <c r="M51" s="334">
        <v>3865</v>
      </c>
      <c r="Q51" s="166"/>
      <c r="R51" s="150"/>
      <c r="W51" s="163"/>
      <c r="X51" s="164"/>
      <c r="Z51" s="179"/>
      <c r="AA51" s="179"/>
      <c r="AB51" s="179"/>
      <c r="AC51" s="179"/>
      <c r="AD51" s="179"/>
      <c r="AE51" s="179"/>
      <c r="AF51" s="179"/>
      <c r="AG51" s="179"/>
      <c r="AH51" s="65"/>
      <c r="AI51" s="220"/>
      <c r="AJ51" s="221"/>
      <c r="AK51" s="150"/>
    </row>
    <row r="52" spans="1:41" x14ac:dyDescent="0.3">
      <c r="A52" s="237">
        <v>48</v>
      </c>
      <c r="B52" s="296" t="s">
        <v>360</v>
      </c>
      <c r="C52" s="239"/>
      <c r="D52" s="239" t="s">
        <v>380</v>
      </c>
      <c r="E52" s="312" t="s">
        <v>24</v>
      </c>
      <c r="F52" s="296">
        <v>7</v>
      </c>
      <c r="G52" s="321" t="s">
        <v>211</v>
      </c>
      <c r="H52" s="338">
        <v>43307</v>
      </c>
      <c r="I52" s="338">
        <v>43311</v>
      </c>
      <c r="J52" s="326">
        <f t="shared" si="1"/>
        <v>4</v>
      </c>
      <c r="K52" s="296" t="s">
        <v>270</v>
      </c>
      <c r="L52" s="309">
        <v>3468480657</v>
      </c>
      <c r="M52" s="334">
        <v>5183</v>
      </c>
      <c r="Q52" s="166"/>
      <c r="R52" s="168"/>
      <c r="W52" s="163"/>
      <c r="X52" s="164"/>
      <c r="Z52" s="179"/>
      <c r="AA52" s="179"/>
      <c r="AB52" s="179"/>
      <c r="AC52" s="179"/>
      <c r="AD52" s="179"/>
      <c r="AE52" s="179"/>
      <c r="AF52" s="179"/>
      <c r="AG52" s="179"/>
      <c r="AH52" s="65"/>
      <c r="AI52" s="220"/>
      <c r="AJ52" s="221"/>
      <c r="AK52" s="156"/>
      <c r="AN52" s="180"/>
      <c r="AO52" s="150"/>
    </row>
    <row r="53" spans="1:41" x14ac:dyDescent="0.3">
      <c r="A53" s="237">
        <v>49</v>
      </c>
      <c r="B53" s="297" t="s">
        <v>381</v>
      </c>
      <c r="C53" s="239"/>
      <c r="D53" s="297" t="s">
        <v>246</v>
      </c>
      <c r="E53" s="297" t="s">
        <v>24</v>
      </c>
      <c r="F53" s="297">
        <v>13</v>
      </c>
      <c r="G53" s="297" t="s">
        <v>215</v>
      </c>
      <c r="H53" s="303">
        <v>43276</v>
      </c>
      <c r="I53" s="303">
        <v>43286</v>
      </c>
      <c r="J53" s="297">
        <f t="shared" si="1"/>
        <v>10</v>
      </c>
      <c r="K53" s="297" t="s">
        <v>279</v>
      </c>
      <c r="L53" s="297">
        <v>3555350717</v>
      </c>
      <c r="M53" s="300">
        <v>25000</v>
      </c>
      <c r="Q53" s="166"/>
      <c r="R53" s="168"/>
      <c r="W53" s="163"/>
      <c r="X53" s="164"/>
      <c r="Z53" s="179"/>
      <c r="AA53" s="179"/>
      <c r="AB53" s="179"/>
      <c r="AC53" s="179"/>
      <c r="AD53" s="179"/>
      <c r="AE53" s="179"/>
      <c r="AF53" s="179"/>
      <c r="AG53" s="179"/>
      <c r="AH53" s="65"/>
      <c r="AI53" s="220"/>
      <c r="AJ53" s="221"/>
      <c r="AK53" s="156"/>
      <c r="AN53" s="180"/>
      <c r="AO53" s="181"/>
    </row>
    <row r="54" spans="1:41" x14ac:dyDescent="0.3">
      <c r="A54" s="237">
        <v>50</v>
      </c>
      <c r="B54" s="242" t="s">
        <v>382</v>
      </c>
      <c r="C54" s="242" t="s">
        <v>225</v>
      </c>
      <c r="D54" s="238"/>
      <c r="E54" s="242" t="s">
        <v>25</v>
      </c>
      <c r="F54" s="298">
        <v>3</v>
      </c>
      <c r="G54" s="242" t="s">
        <v>215</v>
      </c>
      <c r="H54" s="299">
        <v>43283</v>
      </c>
      <c r="I54" s="299">
        <v>43286</v>
      </c>
      <c r="J54" s="239">
        <v>3</v>
      </c>
      <c r="K54" s="242" t="s">
        <v>274</v>
      </c>
      <c r="L54" s="239">
        <v>311898575</v>
      </c>
      <c r="M54" s="300">
        <v>3213</v>
      </c>
      <c r="Q54" s="166"/>
      <c r="R54" s="168"/>
      <c r="W54" s="163"/>
      <c r="X54" s="164"/>
      <c r="Z54" s="179"/>
      <c r="AA54" s="179"/>
      <c r="AB54" s="179"/>
      <c r="AC54" s="179"/>
      <c r="AD54" s="179"/>
      <c r="AE54" s="179"/>
      <c r="AF54" s="179"/>
      <c r="AG54" s="179"/>
      <c r="AH54" s="65"/>
      <c r="AI54" s="220"/>
      <c r="AJ54" s="221"/>
      <c r="AK54" s="156"/>
      <c r="AN54" s="150"/>
      <c r="AO54" s="150"/>
    </row>
    <row r="55" spans="1:41" x14ac:dyDescent="0.3">
      <c r="A55" s="237">
        <v>51</v>
      </c>
      <c r="B55" s="242" t="s">
        <v>383</v>
      </c>
      <c r="C55" s="242" t="s">
        <v>398</v>
      </c>
      <c r="D55" s="239"/>
      <c r="E55" s="242" t="s">
        <v>25</v>
      </c>
      <c r="F55" s="298">
        <v>35</v>
      </c>
      <c r="G55" s="242" t="s">
        <v>215</v>
      </c>
      <c r="H55" s="299">
        <v>43284</v>
      </c>
      <c r="I55" s="299">
        <v>43285</v>
      </c>
      <c r="J55" s="239">
        <v>1</v>
      </c>
      <c r="K55" s="242" t="s">
        <v>239</v>
      </c>
      <c r="L55" s="301">
        <v>3165218101</v>
      </c>
      <c r="M55" s="300">
        <v>3390</v>
      </c>
      <c r="P55" s="34"/>
      <c r="Q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6"/>
      <c r="AD55" s="34"/>
      <c r="AG55"/>
      <c r="AH55"/>
      <c r="AI55"/>
      <c r="AJ55"/>
      <c r="AK55"/>
      <c r="AL55"/>
      <c r="AN55" s="180"/>
      <c r="AO55" s="150"/>
    </row>
    <row r="56" spans="1:41" x14ac:dyDescent="0.3">
      <c r="A56" s="237">
        <v>52</v>
      </c>
      <c r="B56" s="242" t="s">
        <v>384</v>
      </c>
      <c r="C56" s="242" t="s">
        <v>225</v>
      </c>
      <c r="D56" s="239"/>
      <c r="E56" s="242" t="s">
        <v>25</v>
      </c>
      <c r="F56" s="239">
        <v>45</v>
      </c>
      <c r="G56" s="242" t="s">
        <v>215</v>
      </c>
      <c r="H56" s="299">
        <v>43286</v>
      </c>
      <c r="I56" s="299">
        <v>43288</v>
      </c>
      <c r="J56" s="239">
        <v>2</v>
      </c>
      <c r="K56" s="242" t="s">
        <v>399</v>
      </c>
      <c r="L56" s="301">
        <v>3335069148</v>
      </c>
      <c r="M56" s="300">
        <v>4200</v>
      </c>
      <c r="P56" s="272"/>
      <c r="Q56" s="277"/>
      <c r="S56" s="278"/>
      <c r="T56" s="278"/>
      <c r="U56" s="278"/>
      <c r="V56" s="278"/>
      <c r="W56" s="278"/>
      <c r="X56" s="278"/>
      <c r="Y56" s="278"/>
      <c r="Z56" s="278"/>
      <c r="AA56" s="279"/>
      <c r="AB56" s="280"/>
      <c r="AC56" s="276"/>
      <c r="AD56" s="281"/>
      <c r="AG56"/>
      <c r="AH56"/>
      <c r="AI56"/>
      <c r="AJ56"/>
      <c r="AK56"/>
      <c r="AL56"/>
      <c r="AN56" s="180"/>
      <c r="AO56" s="150"/>
    </row>
    <row r="57" spans="1:41" x14ac:dyDescent="0.3">
      <c r="A57" s="237">
        <v>53</v>
      </c>
      <c r="B57" s="239" t="s">
        <v>385</v>
      </c>
      <c r="C57" s="239" t="s">
        <v>236</v>
      </c>
      <c r="D57" s="239"/>
      <c r="E57" s="239" t="s">
        <v>25</v>
      </c>
      <c r="F57" s="239">
        <v>14</v>
      </c>
      <c r="G57" s="239" t="s">
        <v>215</v>
      </c>
      <c r="H57" s="302">
        <v>43286</v>
      </c>
      <c r="I57" s="302">
        <v>43290</v>
      </c>
      <c r="J57" s="239">
        <v>4</v>
      </c>
      <c r="K57" s="239" t="s">
        <v>277</v>
      </c>
      <c r="L57" s="239">
        <v>3555627245</v>
      </c>
      <c r="M57" s="300">
        <v>5655</v>
      </c>
      <c r="P57" s="272"/>
      <c r="Q57" s="277"/>
      <c r="S57" s="278"/>
      <c r="T57" s="278"/>
      <c r="U57" s="278"/>
      <c r="V57" s="278"/>
      <c r="W57" s="278"/>
      <c r="X57" s="278"/>
      <c r="Y57" s="278"/>
      <c r="Z57" s="278"/>
      <c r="AA57" s="279"/>
      <c r="AB57" s="280"/>
      <c r="AC57" s="276"/>
      <c r="AD57" s="273"/>
      <c r="AG57"/>
      <c r="AH57"/>
      <c r="AI57"/>
      <c r="AJ57"/>
      <c r="AK57"/>
      <c r="AL57"/>
      <c r="AN57" s="150"/>
      <c r="AO57" s="150"/>
    </row>
    <row r="58" spans="1:41" ht="15" customHeight="1" x14ac:dyDescent="0.3">
      <c r="A58" s="237">
        <v>54</v>
      </c>
      <c r="B58" s="239" t="s">
        <v>386</v>
      </c>
      <c r="C58" s="239"/>
      <c r="D58" s="239" t="s">
        <v>185</v>
      </c>
      <c r="E58" s="239" t="s">
        <v>25</v>
      </c>
      <c r="F58" s="239">
        <v>18</v>
      </c>
      <c r="G58" s="239" t="s">
        <v>215</v>
      </c>
      <c r="H58" s="302">
        <v>43287</v>
      </c>
      <c r="I58" s="302">
        <v>43290</v>
      </c>
      <c r="J58" s="239">
        <v>3</v>
      </c>
      <c r="K58" s="239" t="s">
        <v>400</v>
      </c>
      <c r="L58" s="239">
        <v>3548516621</v>
      </c>
      <c r="M58" s="300">
        <v>9734</v>
      </c>
      <c r="P58" s="272"/>
      <c r="Q58" s="277"/>
      <c r="S58" s="278"/>
      <c r="T58" s="278"/>
      <c r="U58" s="278"/>
      <c r="V58" s="278"/>
      <c r="W58" s="278"/>
      <c r="X58" s="278"/>
      <c r="Y58" s="278"/>
      <c r="Z58" s="278"/>
      <c r="AA58" s="279"/>
      <c r="AB58" s="280"/>
      <c r="AC58" s="276"/>
      <c r="AD58" s="281"/>
      <c r="AG58"/>
      <c r="AH58"/>
      <c r="AI58"/>
      <c r="AJ58"/>
      <c r="AK58"/>
      <c r="AL58"/>
      <c r="AN58" s="180"/>
      <c r="AO58" s="150"/>
    </row>
    <row r="59" spans="1:41" x14ac:dyDescent="0.3">
      <c r="A59" s="237">
        <v>55</v>
      </c>
      <c r="B59" s="242" t="s">
        <v>387</v>
      </c>
      <c r="C59" s="239"/>
      <c r="D59" s="242" t="s">
        <v>401</v>
      </c>
      <c r="E59" s="242" t="s">
        <v>25</v>
      </c>
      <c r="F59" s="298">
        <v>40</v>
      </c>
      <c r="G59" s="242" t="s">
        <v>215</v>
      </c>
      <c r="H59" s="299">
        <v>43294</v>
      </c>
      <c r="I59" s="299">
        <v>43295</v>
      </c>
      <c r="J59" s="239">
        <v>1</v>
      </c>
      <c r="K59" s="297" t="s">
        <v>402</v>
      </c>
      <c r="L59" s="297">
        <v>3555103463</v>
      </c>
      <c r="M59" s="300">
        <v>2100</v>
      </c>
      <c r="P59" s="272"/>
      <c r="Q59" s="277"/>
      <c r="S59" s="278"/>
      <c r="T59" s="278"/>
      <c r="U59" s="278"/>
      <c r="V59" s="278"/>
      <c r="W59" s="278"/>
      <c r="X59" s="278"/>
      <c r="Y59" s="278"/>
      <c r="Z59" s="278"/>
      <c r="AA59" s="279"/>
      <c r="AB59" s="280"/>
      <c r="AC59" s="276"/>
      <c r="AD59" s="281"/>
      <c r="AG59"/>
      <c r="AH59"/>
      <c r="AI59"/>
      <c r="AJ59"/>
      <c r="AK59"/>
      <c r="AL59"/>
      <c r="AN59" s="180"/>
      <c r="AO59" s="150"/>
    </row>
    <row r="60" spans="1:41" x14ac:dyDescent="0.3">
      <c r="A60" s="237">
        <v>56</v>
      </c>
      <c r="B60" s="242" t="s">
        <v>388</v>
      </c>
      <c r="C60" s="239" t="s">
        <v>264</v>
      </c>
      <c r="D60" s="244"/>
      <c r="E60" s="242" t="s">
        <v>25</v>
      </c>
      <c r="F60" s="298">
        <v>45</v>
      </c>
      <c r="G60" s="242" t="s">
        <v>215</v>
      </c>
      <c r="H60" s="299">
        <v>43270</v>
      </c>
      <c r="I60" s="299">
        <v>43283</v>
      </c>
      <c r="J60" s="239">
        <v>13</v>
      </c>
      <c r="K60" s="242" t="s">
        <v>399</v>
      </c>
      <c r="L60" s="239">
        <v>3555420155</v>
      </c>
      <c r="M60" s="300">
        <v>20911</v>
      </c>
      <c r="P60" s="272"/>
      <c r="Q60" s="277"/>
      <c r="S60" s="278"/>
      <c r="T60" s="278"/>
      <c r="U60" s="278"/>
      <c r="V60" s="278"/>
      <c r="W60" s="278"/>
      <c r="X60" s="278"/>
      <c r="Y60" s="278"/>
      <c r="Z60" s="278"/>
      <c r="AA60" s="279"/>
      <c r="AB60" s="280"/>
      <c r="AC60" s="276"/>
      <c r="AD60" s="281"/>
      <c r="AG60"/>
      <c r="AH60"/>
      <c r="AI60"/>
      <c r="AJ60"/>
      <c r="AK60"/>
      <c r="AL60"/>
      <c r="AN60" s="180"/>
      <c r="AO60" s="150"/>
    </row>
    <row r="61" spans="1:41" x14ac:dyDescent="0.3">
      <c r="A61" s="237">
        <v>57</v>
      </c>
      <c r="B61" s="297" t="s">
        <v>389</v>
      </c>
      <c r="C61" s="297" t="s">
        <v>403</v>
      </c>
      <c r="D61" s="239"/>
      <c r="E61" s="297" t="s">
        <v>24</v>
      </c>
      <c r="F61" s="297">
        <v>85</v>
      </c>
      <c r="G61" s="297" t="s">
        <v>215</v>
      </c>
      <c r="H61" s="303">
        <v>43279</v>
      </c>
      <c r="I61" s="303">
        <v>43282</v>
      </c>
      <c r="J61" s="297">
        <f>I61-H61</f>
        <v>3</v>
      </c>
      <c r="K61" s="297" t="s">
        <v>276</v>
      </c>
      <c r="L61" s="297">
        <v>3554181082</v>
      </c>
      <c r="M61" s="300">
        <v>15276</v>
      </c>
      <c r="P61" s="272"/>
      <c r="Q61" s="277"/>
      <c r="S61" s="278"/>
      <c r="T61" s="278"/>
      <c r="U61" s="278"/>
      <c r="V61" s="278"/>
      <c r="W61" s="278"/>
      <c r="X61" s="278"/>
      <c r="Y61" s="278"/>
      <c r="Z61" s="278"/>
      <c r="AA61" s="279"/>
      <c r="AB61" s="280"/>
      <c r="AC61" s="276"/>
      <c r="AD61" s="273"/>
      <c r="AG61"/>
      <c r="AH61"/>
      <c r="AI61"/>
      <c r="AJ61"/>
      <c r="AK61"/>
      <c r="AL61"/>
      <c r="AN61" s="182"/>
      <c r="AO61" s="150"/>
    </row>
    <row r="62" spans="1:41" x14ac:dyDescent="0.3">
      <c r="A62" s="237">
        <v>58</v>
      </c>
      <c r="B62" s="304" t="s">
        <v>390</v>
      </c>
      <c r="C62" s="239"/>
      <c r="D62" s="304" t="s">
        <v>265</v>
      </c>
      <c r="E62" s="304" t="s">
        <v>25</v>
      </c>
      <c r="F62" s="339">
        <v>38</v>
      </c>
      <c r="G62" s="304" t="s">
        <v>215</v>
      </c>
      <c r="H62" s="340">
        <v>43292</v>
      </c>
      <c r="I62" s="340">
        <v>43297</v>
      </c>
      <c r="J62" s="339">
        <v>5</v>
      </c>
      <c r="K62" s="304" t="s">
        <v>212</v>
      </c>
      <c r="L62" s="339">
        <v>3555368820</v>
      </c>
      <c r="M62" s="341">
        <v>6675</v>
      </c>
      <c r="P62" s="272"/>
      <c r="Q62" s="277"/>
      <c r="S62" s="278"/>
      <c r="T62" s="278"/>
      <c r="U62" s="278"/>
      <c r="V62" s="278"/>
      <c r="W62" s="278"/>
      <c r="X62" s="278"/>
      <c r="Y62" s="278"/>
      <c r="Z62" s="278"/>
      <c r="AA62" s="279"/>
      <c r="AB62" s="280"/>
      <c r="AC62" s="276"/>
      <c r="AD62" s="281"/>
      <c r="AG62"/>
      <c r="AH62"/>
      <c r="AI62"/>
      <c r="AJ62"/>
      <c r="AK62"/>
      <c r="AL62"/>
      <c r="AN62" s="181"/>
      <c r="AO62" s="150"/>
    </row>
    <row r="63" spans="1:41" x14ac:dyDescent="0.3">
      <c r="A63" s="237">
        <v>59</v>
      </c>
      <c r="B63" s="304" t="s">
        <v>391</v>
      </c>
      <c r="C63" s="304" t="s">
        <v>264</v>
      </c>
      <c r="D63" s="239"/>
      <c r="E63" s="304" t="s">
        <v>25</v>
      </c>
      <c r="F63" s="339">
        <v>40</v>
      </c>
      <c r="G63" s="304" t="s">
        <v>215</v>
      </c>
      <c r="H63" s="340">
        <v>43293</v>
      </c>
      <c r="I63" s="340">
        <v>43297</v>
      </c>
      <c r="J63" s="339">
        <v>4</v>
      </c>
      <c r="K63" s="304" t="s">
        <v>212</v>
      </c>
      <c r="L63" s="339">
        <v>3165024336</v>
      </c>
      <c r="M63" s="341">
        <v>4166</v>
      </c>
      <c r="P63" s="272"/>
      <c r="Q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76"/>
      <c r="AD63" s="272"/>
      <c r="AG63"/>
      <c r="AH63"/>
      <c r="AI63"/>
      <c r="AJ63"/>
      <c r="AK63"/>
      <c r="AL63"/>
      <c r="AN63" s="131"/>
      <c r="AO63" s="150"/>
    </row>
    <row r="64" spans="1:41" x14ac:dyDescent="0.3">
      <c r="A64" s="237">
        <v>60</v>
      </c>
      <c r="B64" s="305" t="s">
        <v>334</v>
      </c>
      <c r="C64" s="239"/>
      <c r="D64" s="342" t="s">
        <v>185</v>
      </c>
      <c r="E64" s="306" t="s">
        <v>25</v>
      </c>
      <c r="F64" s="343">
        <v>18</v>
      </c>
      <c r="G64" s="306" t="s">
        <v>215</v>
      </c>
      <c r="H64" s="344">
        <v>43297</v>
      </c>
      <c r="I64" s="344">
        <v>43300</v>
      </c>
      <c r="J64" s="342">
        <v>3</v>
      </c>
      <c r="K64" s="306" t="s">
        <v>279</v>
      </c>
      <c r="L64" s="345">
        <v>312972927</v>
      </c>
      <c r="M64" s="346">
        <v>8630</v>
      </c>
      <c r="P64" s="283"/>
      <c r="Q64" s="284"/>
      <c r="S64" s="284"/>
      <c r="T64" s="284"/>
      <c r="U64" s="284"/>
      <c r="V64" s="284"/>
      <c r="W64" s="284"/>
      <c r="X64" s="284"/>
      <c r="Y64" s="284"/>
      <c r="Z64" s="284"/>
      <c r="AA64" s="285"/>
      <c r="AB64" s="286"/>
      <c r="AC64" s="276"/>
      <c r="AD64" s="281"/>
      <c r="AG64"/>
      <c r="AH64"/>
      <c r="AI64"/>
      <c r="AJ64"/>
      <c r="AK64"/>
      <c r="AL64"/>
      <c r="AN64" s="180"/>
      <c r="AO64" s="150"/>
    </row>
    <row r="65" spans="1:41" x14ac:dyDescent="0.3">
      <c r="A65" s="237">
        <v>61</v>
      </c>
      <c r="B65" s="306" t="s">
        <v>348</v>
      </c>
      <c r="C65" s="306" t="s">
        <v>369</v>
      </c>
      <c r="D65" s="239"/>
      <c r="E65" s="306" t="s">
        <v>24</v>
      </c>
      <c r="F65" s="343">
        <v>17</v>
      </c>
      <c r="G65" s="306" t="s">
        <v>215</v>
      </c>
      <c r="H65" s="344">
        <v>43297</v>
      </c>
      <c r="I65" s="347">
        <v>43301</v>
      </c>
      <c r="J65" s="342">
        <v>4</v>
      </c>
      <c r="K65" s="306" t="s">
        <v>277</v>
      </c>
      <c r="L65" s="345">
        <v>355418127</v>
      </c>
      <c r="M65" s="346">
        <v>8591</v>
      </c>
      <c r="P65" s="283"/>
      <c r="Q65" s="284"/>
      <c r="S65" s="284"/>
      <c r="T65" s="284"/>
      <c r="U65" s="284"/>
      <c r="V65" s="284"/>
      <c r="W65" s="284"/>
      <c r="X65" s="284"/>
      <c r="Y65" s="284"/>
      <c r="Z65" s="284"/>
      <c r="AA65" s="285"/>
      <c r="AB65" s="286"/>
      <c r="AC65" s="276"/>
      <c r="AD65" s="281"/>
      <c r="AG65"/>
      <c r="AH65"/>
      <c r="AI65"/>
      <c r="AJ65"/>
      <c r="AK65"/>
      <c r="AL65"/>
      <c r="AN65" s="131"/>
      <c r="AO65" s="150"/>
    </row>
    <row r="66" spans="1:41" x14ac:dyDescent="0.3">
      <c r="A66" s="237">
        <v>62</v>
      </c>
      <c r="B66" s="306" t="s">
        <v>392</v>
      </c>
      <c r="C66" s="239"/>
      <c r="D66" s="342" t="s">
        <v>404</v>
      </c>
      <c r="E66" s="306" t="s">
        <v>25</v>
      </c>
      <c r="F66" s="343">
        <v>35</v>
      </c>
      <c r="G66" s="306" t="s">
        <v>215</v>
      </c>
      <c r="H66" s="344">
        <v>43297</v>
      </c>
      <c r="I66" s="344">
        <v>43302</v>
      </c>
      <c r="J66" s="342">
        <v>5</v>
      </c>
      <c r="K66" s="306" t="s">
        <v>217</v>
      </c>
      <c r="L66" s="342">
        <v>315562357</v>
      </c>
      <c r="M66" s="346">
        <v>10690</v>
      </c>
      <c r="P66" s="288"/>
      <c r="Q66" s="289"/>
      <c r="S66" s="289"/>
      <c r="T66" s="289"/>
      <c r="U66" s="289"/>
      <c r="V66" s="289"/>
      <c r="W66" s="289"/>
      <c r="X66" s="289"/>
      <c r="Y66" s="289"/>
      <c r="Z66" s="289"/>
      <c r="AA66" s="290"/>
      <c r="AB66" s="291"/>
      <c r="AC66" s="276"/>
      <c r="AD66" s="281"/>
      <c r="AG66"/>
      <c r="AH66"/>
      <c r="AI66"/>
      <c r="AJ66"/>
      <c r="AK66"/>
      <c r="AL66"/>
      <c r="AN66" s="180"/>
      <c r="AO66" s="150"/>
    </row>
    <row r="67" spans="1:41" x14ac:dyDescent="0.3">
      <c r="A67" s="237">
        <v>63</v>
      </c>
      <c r="B67" s="306" t="s">
        <v>393</v>
      </c>
      <c r="C67" s="239"/>
      <c r="D67" s="348" t="s">
        <v>265</v>
      </c>
      <c r="E67" s="306" t="s">
        <v>25</v>
      </c>
      <c r="F67" s="343">
        <v>40</v>
      </c>
      <c r="G67" s="306" t="s">
        <v>215</v>
      </c>
      <c r="H67" s="344">
        <v>43306</v>
      </c>
      <c r="I67" s="344">
        <v>43308</v>
      </c>
      <c r="J67" s="342">
        <v>2</v>
      </c>
      <c r="K67" s="306" t="s">
        <v>274</v>
      </c>
      <c r="L67" s="345">
        <v>3147734705</v>
      </c>
      <c r="M67" s="346">
        <v>4215</v>
      </c>
      <c r="P67" s="288"/>
      <c r="Q67" s="289"/>
      <c r="S67" s="289"/>
      <c r="T67" s="289"/>
      <c r="U67" s="289"/>
      <c r="V67" s="289"/>
      <c r="W67" s="289"/>
      <c r="X67" s="289"/>
      <c r="Y67" s="289"/>
      <c r="Z67" s="289"/>
      <c r="AA67" s="290"/>
      <c r="AB67" s="291"/>
      <c r="AC67" s="276"/>
      <c r="AD67" s="288"/>
      <c r="AG67"/>
      <c r="AH67"/>
      <c r="AI67"/>
      <c r="AJ67"/>
      <c r="AK67"/>
      <c r="AL67"/>
      <c r="AN67" s="180"/>
      <c r="AO67" s="150"/>
    </row>
    <row r="68" spans="1:41" x14ac:dyDescent="0.3">
      <c r="A68" s="237">
        <v>64</v>
      </c>
      <c r="B68" s="306" t="s">
        <v>394</v>
      </c>
      <c r="C68" s="348" t="s">
        <v>236</v>
      </c>
      <c r="D68" s="239"/>
      <c r="E68" s="306" t="s">
        <v>25</v>
      </c>
      <c r="F68" s="343">
        <v>35</v>
      </c>
      <c r="G68" s="306" t="s">
        <v>215</v>
      </c>
      <c r="H68" s="344">
        <v>43306</v>
      </c>
      <c r="I68" s="344">
        <v>43309</v>
      </c>
      <c r="J68" s="342">
        <v>3</v>
      </c>
      <c r="K68" s="306" t="s">
        <v>217</v>
      </c>
      <c r="L68" s="342">
        <v>3555252716</v>
      </c>
      <c r="M68" s="346">
        <v>8416</v>
      </c>
      <c r="P68" s="288"/>
      <c r="Q68" s="289"/>
      <c r="S68" s="289"/>
      <c r="T68" s="289"/>
      <c r="U68" s="289"/>
      <c r="V68" s="289"/>
      <c r="W68" s="289"/>
      <c r="X68" s="289"/>
      <c r="Y68" s="289"/>
      <c r="Z68" s="289"/>
      <c r="AA68" s="290"/>
      <c r="AB68" s="291"/>
      <c r="AC68" s="276"/>
      <c r="AD68" s="287"/>
      <c r="AG68"/>
      <c r="AH68"/>
      <c r="AI68"/>
      <c r="AJ68"/>
      <c r="AK68"/>
      <c r="AL68"/>
      <c r="AN68" s="131"/>
      <c r="AO68" s="150"/>
    </row>
    <row r="69" spans="1:41" x14ac:dyDescent="0.3">
      <c r="A69" s="237">
        <v>65</v>
      </c>
      <c r="B69" s="306" t="s">
        <v>395</v>
      </c>
      <c r="C69" s="239"/>
      <c r="D69" s="306" t="s">
        <v>185</v>
      </c>
      <c r="E69" s="306" t="s">
        <v>25</v>
      </c>
      <c r="F69" s="343">
        <v>20</v>
      </c>
      <c r="G69" s="306" t="s">
        <v>215</v>
      </c>
      <c r="H69" s="344">
        <v>43305</v>
      </c>
      <c r="I69" s="344">
        <v>43310</v>
      </c>
      <c r="J69" s="342">
        <v>5</v>
      </c>
      <c r="K69" s="306" t="s">
        <v>399</v>
      </c>
      <c r="L69" s="342">
        <v>3155669838</v>
      </c>
      <c r="M69" s="346">
        <v>12904</v>
      </c>
      <c r="P69" s="288"/>
      <c r="Q69" s="289"/>
      <c r="S69" s="289"/>
      <c r="T69" s="289"/>
      <c r="U69" s="289"/>
      <c r="V69" s="289"/>
      <c r="W69" s="289"/>
      <c r="X69" s="289"/>
      <c r="Y69" s="289"/>
      <c r="Z69" s="289"/>
      <c r="AA69" s="290"/>
      <c r="AB69" s="291"/>
      <c r="AC69" s="276"/>
      <c r="AD69" s="281"/>
      <c r="AG69"/>
      <c r="AH69"/>
      <c r="AI69"/>
      <c r="AJ69"/>
      <c r="AK69"/>
      <c r="AL69"/>
      <c r="AN69" s="150"/>
      <c r="AO69" s="150"/>
    </row>
    <row r="70" spans="1:41" x14ac:dyDescent="0.3">
      <c r="A70" s="237">
        <v>66</v>
      </c>
      <c r="B70" s="349" t="s">
        <v>396</v>
      </c>
      <c r="C70" s="239"/>
      <c r="D70" s="349" t="s">
        <v>185</v>
      </c>
      <c r="E70" s="349" t="s">
        <v>25</v>
      </c>
      <c r="F70" s="350">
        <v>9</v>
      </c>
      <c r="G70" s="349" t="s">
        <v>215</v>
      </c>
      <c r="H70" s="351">
        <v>43307</v>
      </c>
      <c r="I70" s="352">
        <v>43309</v>
      </c>
      <c r="J70" s="339">
        <v>2</v>
      </c>
      <c r="K70" s="349" t="s">
        <v>278</v>
      </c>
      <c r="L70" s="353">
        <v>3130004521</v>
      </c>
      <c r="M70" s="341">
        <v>5164</v>
      </c>
      <c r="P70" s="288"/>
      <c r="Q70" s="289"/>
      <c r="S70" s="289"/>
      <c r="T70" s="289"/>
      <c r="U70" s="289"/>
      <c r="V70" s="289"/>
      <c r="W70" s="289"/>
      <c r="X70" s="289"/>
      <c r="Y70" s="289"/>
      <c r="Z70" s="289"/>
      <c r="AA70" s="290"/>
      <c r="AB70" s="291"/>
      <c r="AC70" s="276"/>
      <c r="AD70" s="281"/>
      <c r="AG70"/>
      <c r="AH70"/>
      <c r="AI70"/>
      <c r="AJ70"/>
      <c r="AK70"/>
      <c r="AL70"/>
      <c r="AN70" s="150"/>
      <c r="AO70" s="150"/>
    </row>
    <row r="71" spans="1:41" x14ac:dyDescent="0.3">
      <c r="A71" s="237">
        <v>67</v>
      </c>
      <c r="B71" s="306" t="s">
        <v>397</v>
      </c>
      <c r="C71" s="306" t="s">
        <v>405</v>
      </c>
      <c r="D71" s="239"/>
      <c r="E71" s="306" t="s">
        <v>24</v>
      </c>
      <c r="F71" s="343">
        <v>48</v>
      </c>
      <c r="G71" s="306" t="s">
        <v>215</v>
      </c>
      <c r="H71" s="344">
        <v>43308</v>
      </c>
      <c r="I71" s="344">
        <v>43311</v>
      </c>
      <c r="J71" s="342">
        <v>3</v>
      </c>
      <c r="K71" s="306" t="s">
        <v>279</v>
      </c>
      <c r="L71" s="342">
        <v>3121054612</v>
      </c>
      <c r="M71" s="346">
        <v>5061</v>
      </c>
      <c r="P71" s="288"/>
      <c r="Q71" s="289"/>
      <c r="S71" s="289"/>
      <c r="T71" s="289"/>
      <c r="U71" s="289"/>
      <c r="V71" s="289"/>
      <c r="W71" s="289"/>
      <c r="X71" s="289"/>
      <c r="Y71" s="289"/>
      <c r="Z71" s="289"/>
      <c r="AA71" s="290"/>
      <c r="AB71" s="291"/>
      <c r="AC71" s="276"/>
      <c r="AD71" s="287"/>
      <c r="AG71"/>
      <c r="AH71"/>
      <c r="AI71"/>
      <c r="AJ71"/>
      <c r="AK71"/>
      <c r="AL71"/>
      <c r="AN71" s="150"/>
      <c r="AO71" s="150"/>
    </row>
    <row r="72" spans="1:41" x14ac:dyDescent="0.3">
      <c r="A72" s="237">
        <v>68</v>
      </c>
      <c r="B72" s="297" t="s">
        <v>406</v>
      </c>
      <c r="C72" s="354"/>
      <c r="D72" s="297" t="s">
        <v>267</v>
      </c>
      <c r="E72" s="297" t="s">
        <v>24</v>
      </c>
      <c r="F72" s="297">
        <v>45</v>
      </c>
      <c r="G72" s="297" t="s">
        <v>407</v>
      </c>
      <c r="H72" s="303">
        <v>43244</v>
      </c>
      <c r="I72" s="303">
        <v>43252</v>
      </c>
      <c r="J72" s="241">
        <f t="shared" ref="J72:J78" si="2">I72-H72</f>
        <v>8</v>
      </c>
      <c r="K72" s="297" t="s">
        <v>408</v>
      </c>
      <c r="L72" s="297">
        <v>3555406842</v>
      </c>
      <c r="M72" s="307">
        <v>19600</v>
      </c>
      <c r="P72" s="283"/>
      <c r="Q72" s="284"/>
      <c r="S72" s="284"/>
      <c r="T72" s="284"/>
      <c r="U72" s="284"/>
      <c r="V72" s="284"/>
      <c r="W72" s="284"/>
      <c r="X72" s="284"/>
      <c r="Y72" s="284"/>
      <c r="Z72" s="284"/>
      <c r="AA72" s="285"/>
      <c r="AB72" s="286"/>
      <c r="AC72" s="293"/>
      <c r="AD72" s="283"/>
      <c r="AG72"/>
      <c r="AH72"/>
      <c r="AI72"/>
      <c r="AJ72"/>
      <c r="AK72"/>
      <c r="AL72"/>
      <c r="AN72" s="150"/>
      <c r="AO72" s="150"/>
    </row>
    <row r="73" spans="1:41" x14ac:dyDescent="0.3">
      <c r="A73" s="237">
        <v>69</v>
      </c>
      <c r="B73" s="297" t="s">
        <v>412</v>
      </c>
      <c r="C73" s="297" t="s">
        <v>187</v>
      </c>
      <c r="D73" s="297"/>
      <c r="E73" s="239"/>
      <c r="F73" s="239"/>
      <c r="G73" s="297" t="s">
        <v>217</v>
      </c>
      <c r="H73" s="303">
        <v>43281</v>
      </c>
      <c r="I73" s="303">
        <v>43286</v>
      </c>
      <c r="J73" s="241">
        <f t="shared" si="2"/>
        <v>5</v>
      </c>
      <c r="K73" s="297" t="s">
        <v>408</v>
      </c>
      <c r="L73" s="297">
        <v>3129743002</v>
      </c>
      <c r="M73" s="300">
        <v>13898</v>
      </c>
      <c r="P73" s="288"/>
      <c r="Q73" s="289"/>
      <c r="S73" s="289"/>
      <c r="T73" s="289"/>
      <c r="U73" s="289"/>
      <c r="V73" s="289"/>
      <c r="W73" s="289"/>
      <c r="X73" s="289"/>
      <c r="Y73" s="289"/>
      <c r="Z73" s="289"/>
      <c r="AA73" s="290"/>
      <c r="AB73" s="291"/>
      <c r="AC73" s="276"/>
      <c r="AD73" s="292"/>
      <c r="AG73"/>
      <c r="AH73"/>
      <c r="AI73"/>
      <c r="AJ73"/>
      <c r="AK73"/>
      <c r="AL73"/>
      <c r="AN73" s="150"/>
      <c r="AO73" s="150"/>
    </row>
    <row r="74" spans="1:41" x14ac:dyDescent="0.3">
      <c r="A74" s="237">
        <v>70</v>
      </c>
      <c r="B74" s="297" t="s">
        <v>413</v>
      </c>
      <c r="C74" s="297" t="s">
        <v>409</v>
      </c>
      <c r="D74" s="297"/>
      <c r="E74" s="239"/>
      <c r="F74" s="239"/>
      <c r="G74" s="297" t="s">
        <v>217</v>
      </c>
      <c r="H74" s="303">
        <v>43287</v>
      </c>
      <c r="I74" s="303">
        <v>43290</v>
      </c>
      <c r="J74" s="241">
        <f t="shared" si="2"/>
        <v>3</v>
      </c>
      <c r="K74" s="297" t="s">
        <v>367</v>
      </c>
      <c r="L74" s="297">
        <v>3555119138</v>
      </c>
      <c r="M74" s="300">
        <v>5193</v>
      </c>
      <c r="Q74" s="250"/>
      <c r="T74" s="206"/>
      <c r="V74" s="208"/>
      <c r="W74" s="216"/>
      <c r="X74" s="216"/>
      <c r="Y74" s="216"/>
      <c r="Z74" s="216"/>
      <c r="AA74" s="216"/>
      <c r="AB74" s="216"/>
      <c r="AC74" s="216"/>
      <c r="AD74" s="216"/>
      <c r="AF74" s="216"/>
      <c r="AG74" s="164"/>
      <c r="AH74" s="205"/>
      <c r="AI74" s="223"/>
      <c r="AJ74" s="213"/>
      <c r="AK74" s="205"/>
      <c r="AL74" s="205"/>
      <c r="AN74" s="176"/>
      <c r="AO74" s="150"/>
    </row>
    <row r="75" spans="1:41" x14ac:dyDescent="0.3">
      <c r="A75" s="237">
        <v>71</v>
      </c>
      <c r="B75" s="297" t="s">
        <v>414</v>
      </c>
      <c r="C75" s="297" t="s">
        <v>225</v>
      </c>
      <c r="D75" s="297"/>
      <c r="E75" s="239"/>
      <c r="F75" s="239"/>
      <c r="G75" s="297" t="s">
        <v>217</v>
      </c>
      <c r="H75" s="303">
        <v>43291</v>
      </c>
      <c r="I75" s="303">
        <v>43293</v>
      </c>
      <c r="J75" s="241">
        <f t="shared" si="2"/>
        <v>2</v>
      </c>
      <c r="K75" s="297" t="s">
        <v>410</v>
      </c>
      <c r="L75" s="297">
        <v>3555107690</v>
      </c>
      <c r="M75" s="300">
        <v>11732</v>
      </c>
      <c r="Q75" s="250"/>
      <c r="T75" s="206"/>
      <c r="V75" s="208"/>
      <c r="W75" s="216"/>
      <c r="X75" s="216"/>
      <c r="Y75" s="216"/>
      <c r="Z75" s="216"/>
      <c r="AA75" s="216"/>
      <c r="AB75" s="216"/>
      <c r="AC75" s="216"/>
      <c r="AD75" s="216"/>
      <c r="AF75" s="216"/>
      <c r="AG75" s="164"/>
      <c r="AH75" s="214"/>
      <c r="AI75" s="223"/>
      <c r="AJ75" s="213"/>
      <c r="AK75" s="205"/>
      <c r="AL75" s="205"/>
      <c r="AN75" s="176"/>
      <c r="AO75" s="150"/>
    </row>
    <row r="76" spans="1:41" x14ac:dyDescent="0.3">
      <c r="A76" s="237">
        <v>72</v>
      </c>
      <c r="B76" s="297" t="s">
        <v>415</v>
      </c>
      <c r="C76" s="239"/>
      <c r="D76" s="297" t="s">
        <v>196</v>
      </c>
      <c r="E76" s="239"/>
      <c r="F76" s="239"/>
      <c r="G76" s="297" t="s">
        <v>217</v>
      </c>
      <c r="H76" s="303">
        <v>43297</v>
      </c>
      <c r="I76" s="303">
        <v>43299</v>
      </c>
      <c r="J76" s="241">
        <f t="shared" si="2"/>
        <v>2</v>
      </c>
      <c r="K76" s="297" t="s">
        <v>275</v>
      </c>
      <c r="L76" s="297">
        <v>3555103463</v>
      </c>
      <c r="M76" s="300">
        <v>15119</v>
      </c>
      <c r="Q76" s="250"/>
      <c r="T76" s="206"/>
      <c r="V76" s="208"/>
      <c r="W76" s="216"/>
      <c r="X76" s="216"/>
      <c r="Y76" s="216"/>
      <c r="Z76" s="216"/>
      <c r="AA76" s="216"/>
      <c r="AB76" s="216"/>
      <c r="AC76" s="216"/>
      <c r="AD76" s="216"/>
      <c r="AF76" s="216"/>
      <c r="AG76" s="164"/>
      <c r="AH76" s="214"/>
      <c r="AI76" s="210"/>
      <c r="AJ76" s="213"/>
      <c r="AK76" s="205"/>
      <c r="AL76" s="205"/>
      <c r="AN76" s="176"/>
      <c r="AO76" s="150"/>
    </row>
    <row r="77" spans="1:41" x14ac:dyDescent="0.3">
      <c r="A77" s="237">
        <v>73</v>
      </c>
      <c r="B77" s="297" t="s">
        <v>416</v>
      </c>
      <c r="C77" s="239"/>
      <c r="D77" s="238" t="s">
        <v>233</v>
      </c>
      <c r="E77" s="239"/>
      <c r="F77" s="239"/>
      <c r="G77" s="297" t="s">
        <v>217</v>
      </c>
      <c r="H77" s="303">
        <v>43304</v>
      </c>
      <c r="I77" s="303">
        <v>43306</v>
      </c>
      <c r="J77" s="241">
        <f t="shared" si="2"/>
        <v>2</v>
      </c>
      <c r="K77" s="297" t="s">
        <v>399</v>
      </c>
      <c r="L77" s="297">
        <v>3130853295</v>
      </c>
      <c r="M77" s="307">
        <v>25000</v>
      </c>
      <c r="Q77" s="250"/>
      <c r="T77" s="206"/>
      <c r="V77" s="208"/>
      <c r="W77" s="216"/>
      <c r="X77" s="216"/>
      <c r="Y77" s="216"/>
      <c r="Z77" s="216"/>
      <c r="AA77" s="216"/>
      <c r="AB77" s="216"/>
      <c r="AC77" s="216"/>
      <c r="AD77" s="216"/>
      <c r="AF77" s="216"/>
      <c r="AG77" s="164"/>
      <c r="AH77" s="214"/>
      <c r="AI77" s="222"/>
      <c r="AJ77" s="222"/>
      <c r="AK77" s="205"/>
      <c r="AL77" s="205"/>
      <c r="AN77" s="131"/>
      <c r="AO77" s="150"/>
    </row>
    <row r="78" spans="1:41" x14ac:dyDescent="0.3">
      <c r="A78" s="237">
        <v>74</v>
      </c>
      <c r="B78" s="297" t="s">
        <v>417</v>
      </c>
      <c r="C78" s="297" t="s">
        <v>234</v>
      </c>
      <c r="D78" s="239"/>
      <c r="E78" s="242"/>
      <c r="F78" s="355"/>
      <c r="G78" s="297" t="s">
        <v>217</v>
      </c>
      <c r="H78" s="303">
        <v>43308</v>
      </c>
      <c r="I78" s="303">
        <v>43309</v>
      </c>
      <c r="J78" s="241">
        <f t="shared" si="2"/>
        <v>1</v>
      </c>
      <c r="K78" s="297" t="s">
        <v>411</v>
      </c>
      <c r="L78" s="297">
        <v>3239909140</v>
      </c>
      <c r="M78" s="307">
        <v>4280</v>
      </c>
      <c r="Q78" s="250"/>
      <c r="T78" s="206"/>
      <c r="V78" s="208"/>
      <c r="W78" s="216"/>
      <c r="X78" s="216"/>
      <c r="Y78" s="216"/>
      <c r="Z78" s="216"/>
      <c r="AA78" s="216"/>
      <c r="AB78" s="216"/>
      <c r="AC78" s="216"/>
      <c r="AD78" s="216"/>
      <c r="AE78" s="65"/>
      <c r="AF78" s="216"/>
      <c r="AG78" s="164"/>
      <c r="AH78" s="214"/>
      <c r="AI78" s="222"/>
      <c r="AJ78" s="222"/>
      <c r="AK78" s="205"/>
      <c r="AL78" s="205"/>
      <c r="AN78" s="176"/>
      <c r="AO78" s="150"/>
    </row>
    <row r="79" spans="1:41" x14ac:dyDescent="0.3">
      <c r="A79" s="237">
        <v>75</v>
      </c>
      <c r="B79" s="297" t="s">
        <v>319</v>
      </c>
      <c r="C79" s="238" t="s">
        <v>369</v>
      </c>
      <c r="D79" s="266"/>
      <c r="E79" s="297" t="s">
        <v>24</v>
      </c>
      <c r="F79" s="297">
        <v>10</v>
      </c>
      <c r="G79" s="297" t="s">
        <v>216</v>
      </c>
      <c r="H79" s="299">
        <v>43285</v>
      </c>
      <c r="I79" s="299">
        <v>43294</v>
      </c>
      <c r="J79" s="241">
        <f>I79-H79</f>
        <v>9</v>
      </c>
      <c r="K79" s="239"/>
      <c r="L79" s="239"/>
      <c r="M79" s="307">
        <v>13720</v>
      </c>
      <c r="Q79" s="250"/>
      <c r="R79" s="215"/>
      <c r="T79" s="206"/>
      <c r="V79" s="208"/>
      <c r="W79" s="216"/>
      <c r="X79" s="216"/>
      <c r="Y79" s="216"/>
      <c r="Z79" s="216"/>
      <c r="AA79" s="216"/>
      <c r="AB79" s="216"/>
      <c r="AC79" s="216"/>
      <c r="AD79" s="216"/>
      <c r="AE79" s="65"/>
      <c r="AF79" s="216"/>
      <c r="AG79" s="164"/>
      <c r="AH79" s="214"/>
      <c r="AI79" s="223"/>
      <c r="AJ79" s="213"/>
      <c r="AK79" s="205"/>
      <c r="AL79" s="205"/>
      <c r="AN79" s="176"/>
      <c r="AO79" s="150"/>
    </row>
    <row r="80" spans="1:41" x14ac:dyDescent="0.3">
      <c r="A80" s="237">
        <v>76</v>
      </c>
      <c r="B80" s="297" t="s">
        <v>320</v>
      </c>
      <c r="C80" s="239"/>
      <c r="D80" s="238" t="s">
        <v>370</v>
      </c>
      <c r="E80" s="297" t="s">
        <v>24</v>
      </c>
      <c r="F80" s="297">
        <v>12</v>
      </c>
      <c r="G80" s="297" t="s">
        <v>216</v>
      </c>
      <c r="H80" s="303">
        <v>43292</v>
      </c>
      <c r="I80" s="303">
        <v>43293</v>
      </c>
      <c r="J80" s="241">
        <f>I80-H80</f>
        <v>1</v>
      </c>
      <c r="K80" s="239"/>
      <c r="L80" s="239"/>
      <c r="M80" s="307">
        <v>22435</v>
      </c>
      <c r="Q80" s="250"/>
      <c r="R80" s="215"/>
      <c r="T80" s="206"/>
      <c r="V80" s="208"/>
      <c r="W80" s="216"/>
      <c r="X80" s="216"/>
      <c r="Y80" s="216"/>
      <c r="Z80" s="216"/>
      <c r="AA80" s="216"/>
      <c r="AB80" s="216"/>
      <c r="AC80" s="216"/>
      <c r="AD80" s="216"/>
      <c r="AE80" s="65"/>
      <c r="AF80" s="216"/>
      <c r="AG80" s="164"/>
      <c r="AH80" s="214"/>
      <c r="AI80" s="223"/>
      <c r="AJ80" s="213"/>
      <c r="AK80" s="205"/>
      <c r="AL80" s="205"/>
      <c r="AN80" s="176"/>
      <c r="AO80" s="150"/>
    </row>
    <row r="81" spans="1:41" x14ac:dyDescent="0.3">
      <c r="A81" s="245"/>
      <c r="M81" s="512">
        <f>SUM(M5:M80)</f>
        <v>791760</v>
      </c>
      <c r="Q81" s="250"/>
      <c r="S81" s="203"/>
      <c r="T81" s="206"/>
      <c r="U81" s="207"/>
      <c r="W81" s="216"/>
      <c r="X81" s="216"/>
      <c r="Y81" s="216"/>
      <c r="Z81" s="216"/>
      <c r="AA81" s="216"/>
      <c r="AB81" s="216"/>
      <c r="AC81" s="216"/>
      <c r="AD81" s="216"/>
      <c r="AE81" s="65"/>
      <c r="AF81" s="216"/>
      <c r="AG81" s="164"/>
      <c r="AH81" s="214"/>
      <c r="AK81" s="205"/>
      <c r="AL81" s="205"/>
      <c r="AN81" s="176"/>
      <c r="AO81" s="150"/>
    </row>
    <row r="82" spans="1:41" x14ac:dyDescent="0.3">
      <c r="A82" s="245"/>
      <c r="Q82" s="250"/>
      <c r="S82" s="203"/>
      <c r="T82" s="206"/>
      <c r="U82" s="207"/>
      <c r="W82" s="216"/>
      <c r="X82" s="216"/>
      <c r="Y82" s="216"/>
      <c r="Z82" s="216"/>
      <c r="AA82" s="216"/>
      <c r="AB82" s="216"/>
      <c r="AC82" s="216"/>
      <c r="AD82" s="216"/>
      <c r="AE82" s="65"/>
      <c r="AF82" s="216"/>
      <c r="AG82" s="164"/>
      <c r="AH82" s="214"/>
      <c r="AK82" s="205"/>
      <c r="AL82" s="205"/>
      <c r="AM82" s="205"/>
      <c r="AN82" s="131"/>
      <c r="AO82" s="150"/>
    </row>
    <row r="83" spans="1:41" x14ac:dyDescent="0.3">
      <c r="A83" s="511" t="s">
        <v>418</v>
      </c>
      <c r="B83" s="511"/>
      <c r="C83" s="511"/>
      <c r="D83" s="511"/>
      <c r="E83" s="511"/>
      <c r="F83" s="246"/>
      <c r="Q83" s="250"/>
      <c r="S83" s="203"/>
      <c r="T83" s="206"/>
      <c r="U83" s="207"/>
      <c r="W83" s="216"/>
      <c r="X83" s="216"/>
      <c r="Y83" s="216"/>
      <c r="Z83" s="216"/>
      <c r="AA83" s="216"/>
      <c r="AB83" s="216"/>
      <c r="AC83" s="216"/>
      <c r="AD83" s="216"/>
      <c r="AE83" s="65"/>
      <c r="AF83" s="216"/>
      <c r="AG83" s="164"/>
      <c r="AH83" s="217"/>
      <c r="AK83" s="205"/>
      <c r="AL83" s="205"/>
      <c r="AM83" s="205"/>
      <c r="AN83" s="176"/>
      <c r="AO83" s="150"/>
    </row>
    <row r="84" spans="1:41" ht="18.75" customHeight="1" x14ac:dyDescent="0.3">
      <c r="A84" s="245"/>
      <c r="B84" s="264" t="s">
        <v>202</v>
      </c>
      <c r="C84" s="264"/>
      <c r="D84" s="265"/>
      <c r="E84" s="247"/>
      <c r="F84" s="247"/>
      <c r="G84" s="247"/>
      <c r="H84" s="247"/>
      <c r="J84" s="247"/>
      <c r="L84" s="247"/>
      <c r="M84" s="247"/>
      <c r="Q84" s="250"/>
      <c r="S84" s="203"/>
      <c r="T84" s="206"/>
      <c r="U84" s="207"/>
      <c r="W84" s="216"/>
      <c r="X84" s="216"/>
      <c r="Y84" s="216"/>
      <c r="Z84" s="216"/>
      <c r="AA84" s="216"/>
      <c r="AB84" s="216"/>
      <c r="AC84" s="216"/>
      <c r="AD84" s="216"/>
      <c r="AE84" s="65"/>
      <c r="AF84" s="216"/>
      <c r="AG84" s="164"/>
      <c r="AH84" s="217"/>
      <c r="AK84" s="205"/>
      <c r="AL84" s="205"/>
      <c r="AM84" s="205"/>
      <c r="AN84" s="176"/>
      <c r="AO84" s="150"/>
    </row>
    <row r="85" spans="1:41" ht="19.5" customHeight="1" x14ac:dyDescent="0.3">
      <c r="A85" s="247"/>
      <c r="B85" s="247"/>
      <c r="C85" s="247"/>
      <c r="D85" s="247"/>
      <c r="E85" s="247"/>
      <c r="F85" s="247"/>
      <c r="G85" s="247"/>
      <c r="H85" s="247"/>
      <c r="J85" s="247"/>
      <c r="L85" s="247"/>
      <c r="M85" s="247"/>
      <c r="Q85" s="250"/>
      <c r="S85" s="203"/>
      <c r="T85" s="206"/>
      <c r="U85" s="207"/>
      <c r="W85" s="216"/>
      <c r="X85" s="216"/>
      <c r="Y85" s="216"/>
      <c r="Z85" s="216"/>
      <c r="AA85" s="216"/>
      <c r="AB85" s="216"/>
      <c r="AC85" s="216"/>
      <c r="AD85" s="216"/>
      <c r="AE85" s="65"/>
      <c r="AF85" s="216"/>
      <c r="AG85" s="164"/>
      <c r="AH85" s="218"/>
      <c r="AK85" s="205"/>
      <c r="AL85" s="205"/>
      <c r="AM85" s="205"/>
      <c r="AN85" s="131"/>
      <c r="AO85" s="150"/>
    </row>
    <row r="86" spans="1:41" ht="22.8" x14ac:dyDescent="0.3">
      <c r="A86" s="204" t="s">
        <v>95</v>
      </c>
      <c r="B86" s="184" t="s">
        <v>152</v>
      </c>
      <c r="C86" s="184" t="s">
        <v>204</v>
      </c>
      <c r="D86" s="184" t="s">
        <v>203</v>
      </c>
      <c r="E86" s="193" t="s">
        <v>96</v>
      </c>
      <c r="F86" s="194" t="s">
        <v>97</v>
      </c>
      <c r="G86" s="193" t="s">
        <v>98</v>
      </c>
      <c r="H86" s="184" t="s">
        <v>175</v>
      </c>
      <c r="I86" s="184" t="s">
        <v>148</v>
      </c>
      <c r="J86" s="195" t="s">
        <v>149</v>
      </c>
      <c r="K86" s="196" t="s">
        <v>150</v>
      </c>
      <c r="L86" s="196" t="s">
        <v>151</v>
      </c>
      <c r="M86" s="197" t="s">
        <v>193</v>
      </c>
      <c r="Q86" s="250"/>
      <c r="S86" s="203"/>
      <c r="T86" s="206"/>
      <c r="U86" s="207"/>
      <c r="W86" s="216"/>
      <c r="X86" s="216"/>
      <c r="Y86" s="216"/>
      <c r="Z86" s="216"/>
      <c r="AA86" s="216"/>
      <c r="AB86" s="216"/>
      <c r="AC86" s="216"/>
      <c r="AD86" s="216"/>
      <c r="AE86" s="65"/>
      <c r="AF86" s="216"/>
      <c r="AG86" s="164"/>
      <c r="AH86" s="219"/>
      <c r="AK86" s="205"/>
      <c r="AL86" s="205"/>
      <c r="AM86" s="205"/>
      <c r="AN86" s="176"/>
      <c r="AO86" s="150"/>
    </row>
    <row r="87" spans="1:41" x14ac:dyDescent="0.3">
      <c r="A87" s="238">
        <v>1</v>
      </c>
      <c r="B87" s="68" t="s">
        <v>419</v>
      </c>
      <c r="C87" s="68"/>
      <c r="D87" s="68" t="s">
        <v>185</v>
      </c>
      <c r="E87" s="68" t="s">
        <v>25</v>
      </c>
      <c r="F87" s="68">
        <v>18</v>
      </c>
      <c r="G87" s="68" t="s">
        <v>217</v>
      </c>
      <c r="H87" s="270">
        <v>43280</v>
      </c>
      <c r="I87" s="270">
        <v>43282</v>
      </c>
      <c r="J87" s="68">
        <f t="shared" ref="J87:J139" si="3">I87-H87</f>
        <v>2</v>
      </c>
      <c r="K87" s="68" t="s">
        <v>466</v>
      </c>
      <c r="L87" s="68">
        <v>3159229633</v>
      </c>
      <c r="M87" s="368">
        <v>39823</v>
      </c>
      <c r="O87"/>
      <c r="P87"/>
      <c r="U87"/>
      <c r="V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/>
      <c r="AL87" s="205"/>
      <c r="AM87" s="205"/>
      <c r="AN87" s="176"/>
      <c r="AO87" s="150"/>
    </row>
    <row r="88" spans="1:41" x14ac:dyDescent="0.3">
      <c r="A88" s="238">
        <v>2</v>
      </c>
      <c r="B88" s="68" t="s">
        <v>420</v>
      </c>
      <c r="C88" s="68"/>
      <c r="D88" s="68" t="s">
        <v>197</v>
      </c>
      <c r="E88" s="68" t="s">
        <v>25</v>
      </c>
      <c r="F88" s="68">
        <v>32</v>
      </c>
      <c r="G88" s="68" t="s">
        <v>217</v>
      </c>
      <c r="H88" s="270">
        <v>43281</v>
      </c>
      <c r="I88" s="270">
        <v>43282</v>
      </c>
      <c r="J88" s="68">
        <f t="shared" si="3"/>
        <v>1</v>
      </c>
      <c r="K88" s="68" t="s">
        <v>467</v>
      </c>
      <c r="L88" s="68">
        <v>3469750688</v>
      </c>
      <c r="M88" s="368">
        <v>11906</v>
      </c>
      <c r="O88"/>
      <c r="P88"/>
      <c r="U88"/>
      <c r="V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/>
      <c r="AL88" s="205"/>
      <c r="AM88" s="205"/>
      <c r="AN88" s="176"/>
      <c r="AO88" s="150"/>
    </row>
    <row r="89" spans="1:41" x14ac:dyDescent="0.3">
      <c r="A89" s="238">
        <v>3</v>
      </c>
      <c r="B89" s="68" t="s">
        <v>421</v>
      </c>
      <c r="C89" s="68" t="s">
        <v>468</v>
      </c>
      <c r="D89" s="68"/>
      <c r="E89" s="68" t="s">
        <v>25</v>
      </c>
      <c r="F89" s="68">
        <v>63</v>
      </c>
      <c r="G89" s="68" t="s">
        <v>217</v>
      </c>
      <c r="H89" s="270">
        <v>43280</v>
      </c>
      <c r="I89" s="270">
        <v>43283</v>
      </c>
      <c r="J89" s="68">
        <f t="shared" si="3"/>
        <v>3</v>
      </c>
      <c r="K89" s="68" t="s">
        <v>243</v>
      </c>
      <c r="L89" s="68">
        <v>3129717771</v>
      </c>
      <c r="M89" s="368">
        <v>13966</v>
      </c>
      <c r="O89"/>
      <c r="P89"/>
      <c r="U89"/>
      <c r="V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/>
      <c r="AL89" s="205"/>
      <c r="AM89" s="205"/>
      <c r="AN89" s="176"/>
      <c r="AO89" s="150"/>
    </row>
    <row r="90" spans="1:41" x14ac:dyDescent="0.3">
      <c r="A90" s="238">
        <v>4</v>
      </c>
      <c r="B90" s="68" t="s">
        <v>422</v>
      </c>
      <c r="C90" s="68" t="s">
        <v>187</v>
      </c>
      <c r="D90" s="68"/>
      <c r="E90" s="68" t="s">
        <v>24</v>
      </c>
      <c r="F90" s="68">
        <v>39</v>
      </c>
      <c r="G90" s="68" t="s">
        <v>217</v>
      </c>
      <c r="H90" s="270">
        <v>43281</v>
      </c>
      <c r="I90" s="270">
        <v>43283</v>
      </c>
      <c r="J90" s="68">
        <f t="shared" si="3"/>
        <v>2</v>
      </c>
      <c r="K90" s="68" t="s">
        <v>469</v>
      </c>
      <c r="L90" s="68">
        <v>3125196057</v>
      </c>
      <c r="M90" s="368">
        <v>9559</v>
      </c>
      <c r="O90"/>
      <c r="P90"/>
      <c r="U90"/>
      <c r="V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/>
      <c r="AL90" s="205"/>
      <c r="AM90" s="205"/>
      <c r="AN90" s="176"/>
      <c r="AO90" s="150"/>
    </row>
    <row r="91" spans="1:41" x14ac:dyDescent="0.3">
      <c r="A91" s="238">
        <v>5</v>
      </c>
      <c r="B91" s="68" t="s">
        <v>423</v>
      </c>
      <c r="C91" s="68" t="s">
        <v>225</v>
      </c>
      <c r="D91" s="68"/>
      <c r="E91" s="68" t="s">
        <v>24</v>
      </c>
      <c r="F91" s="68">
        <v>7</v>
      </c>
      <c r="G91" s="68" t="s">
        <v>217</v>
      </c>
      <c r="H91" s="270">
        <v>43282</v>
      </c>
      <c r="I91" s="270">
        <v>43283</v>
      </c>
      <c r="J91" s="68">
        <f t="shared" si="3"/>
        <v>1</v>
      </c>
      <c r="K91" s="68" t="s">
        <v>470</v>
      </c>
      <c r="L91" s="68">
        <v>3555155188</v>
      </c>
      <c r="M91" s="368">
        <v>6789</v>
      </c>
      <c r="O91"/>
      <c r="P91"/>
      <c r="U91"/>
      <c r="V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/>
      <c r="AL91" s="205"/>
      <c r="AM91" s="205"/>
      <c r="AN91" s="176"/>
      <c r="AO91" s="150"/>
    </row>
    <row r="92" spans="1:41" x14ac:dyDescent="0.3">
      <c r="A92" s="238">
        <v>6</v>
      </c>
      <c r="B92" s="68" t="s">
        <v>424</v>
      </c>
      <c r="C92" s="68"/>
      <c r="D92" s="68" t="s">
        <v>197</v>
      </c>
      <c r="E92" s="68" t="s">
        <v>25</v>
      </c>
      <c r="F92" s="68">
        <v>30</v>
      </c>
      <c r="G92" s="68" t="s">
        <v>217</v>
      </c>
      <c r="H92" s="270">
        <v>43283</v>
      </c>
      <c r="I92" s="270">
        <v>43284</v>
      </c>
      <c r="J92" s="68">
        <f t="shared" si="3"/>
        <v>1</v>
      </c>
      <c r="K92" s="68" t="s">
        <v>471</v>
      </c>
      <c r="L92" s="68"/>
      <c r="M92" s="368">
        <v>8738</v>
      </c>
      <c r="O92"/>
      <c r="P92"/>
      <c r="U92"/>
      <c r="V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/>
      <c r="AL92" s="205"/>
      <c r="AM92" s="205"/>
      <c r="AN92" s="176"/>
      <c r="AO92" s="150"/>
    </row>
    <row r="93" spans="1:41" x14ac:dyDescent="0.3">
      <c r="A93" s="238">
        <v>7</v>
      </c>
      <c r="B93" s="68" t="s">
        <v>425</v>
      </c>
      <c r="C93" s="68"/>
      <c r="D93" s="68" t="s">
        <v>197</v>
      </c>
      <c r="E93" s="68" t="s">
        <v>25</v>
      </c>
      <c r="F93" s="68">
        <v>28</v>
      </c>
      <c r="G93" s="68" t="s">
        <v>217</v>
      </c>
      <c r="H93" s="270">
        <v>43283</v>
      </c>
      <c r="I93" s="270">
        <v>43284</v>
      </c>
      <c r="J93" s="68">
        <f t="shared" si="3"/>
        <v>1</v>
      </c>
      <c r="K93" s="68" t="s">
        <v>242</v>
      </c>
      <c r="L93" s="68">
        <v>345117244</v>
      </c>
      <c r="M93" s="368">
        <v>2943</v>
      </c>
      <c r="O93"/>
      <c r="P93"/>
      <c r="U93"/>
      <c r="V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/>
      <c r="AL93" s="205"/>
      <c r="AM93" s="205"/>
      <c r="AN93" s="176"/>
      <c r="AO93" s="150"/>
    </row>
    <row r="94" spans="1:41" x14ac:dyDescent="0.3">
      <c r="A94" s="238">
        <v>8</v>
      </c>
      <c r="B94" s="68" t="s">
        <v>426</v>
      </c>
      <c r="C94" s="68" t="s">
        <v>187</v>
      </c>
      <c r="D94" s="68"/>
      <c r="E94" s="68" t="s">
        <v>25</v>
      </c>
      <c r="F94" s="68">
        <v>53</v>
      </c>
      <c r="G94" s="68" t="s">
        <v>217</v>
      </c>
      <c r="H94" s="270">
        <v>43284</v>
      </c>
      <c r="I94" s="270">
        <v>43286</v>
      </c>
      <c r="J94" s="68">
        <f t="shared" si="3"/>
        <v>2</v>
      </c>
      <c r="K94" s="68" t="s">
        <v>469</v>
      </c>
      <c r="L94" s="68">
        <v>3463143955</v>
      </c>
      <c r="M94" s="368">
        <v>7431</v>
      </c>
      <c r="O94"/>
      <c r="P94"/>
      <c r="U94"/>
      <c r="V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/>
      <c r="AL94" s="205"/>
      <c r="AM94" s="205"/>
      <c r="AN94" s="176"/>
      <c r="AO94" s="150"/>
    </row>
    <row r="95" spans="1:41" x14ac:dyDescent="0.3">
      <c r="A95" s="238">
        <v>9</v>
      </c>
      <c r="B95" s="68" t="s">
        <v>261</v>
      </c>
      <c r="C95" s="68" t="s">
        <v>468</v>
      </c>
      <c r="D95" s="68"/>
      <c r="E95" s="68" t="s">
        <v>25</v>
      </c>
      <c r="F95" s="68">
        <v>55</v>
      </c>
      <c r="G95" s="68" t="s">
        <v>217</v>
      </c>
      <c r="H95" s="270">
        <v>43282</v>
      </c>
      <c r="I95" s="270">
        <v>43286</v>
      </c>
      <c r="J95" s="68">
        <f t="shared" si="3"/>
        <v>4</v>
      </c>
      <c r="K95" s="68" t="s">
        <v>472</v>
      </c>
      <c r="L95" s="68">
        <v>3418955322</v>
      </c>
      <c r="M95" s="368">
        <v>21459</v>
      </c>
      <c r="O95"/>
      <c r="P95"/>
      <c r="U95"/>
      <c r="V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/>
      <c r="AL95" s="205"/>
      <c r="AM95" s="205"/>
    </row>
    <row r="96" spans="1:41" x14ac:dyDescent="0.3">
      <c r="A96" s="238">
        <v>10</v>
      </c>
      <c r="B96" s="68" t="s">
        <v>427</v>
      </c>
      <c r="C96" s="68" t="s">
        <v>187</v>
      </c>
      <c r="D96" s="68"/>
      <c r="E96" s="68" t="s">
        <v>25</v>
      </c>
      <c r="F96" s="68">
        <v>38</v>
      </c>
      <c r="G96" s="68" t="s">
        <v>217</v>
      </c>
      <c r="H96" s="270">
        <v>43284</v>
      </c>
      <c r="I96" s="270">
        <v>43285</v>
      </c>
      <c r="J96" s="68">
        <f t="shared" si="3"/>
        <v>1</v>
      </c>
      <c r="K96" s="68" t="s">
        <v>220</v>
      </c>
      <c r="L96" s="68">
        <v>3128362170</v>
      </c>
      <c r="M96" s="368">
        <v>12081</v>
      </c>
      <c r="O96"/>
      <c r="P96"/>
      <c r="U96"/>
      <c r="V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/>
      <c r="AL96" s="205"/>
      <c r="AM96" s="205"/>
    </row>
    <row r="97" spans="1:43" x14ac:dyDescent="0.3">
      <c r="A97" s="238">
        <v>11</v>
      </c>
      <c r="B97" s="68" t="s">
        <v>428</v>
      </c>
      <c r="C97" s="68" t="s">
        <v>473</v>
      </c>
      <c r="D97" s="68"/>
      <c r="E97" s="68" t="s">
        <v>24</v>
      </c>
      <c r="F97" s="68">
        <v>34</v>
      </c>
      <c r="G97" s="68" t="s">
        <v>217</v>
      </c>
      <c r="H97" s="270">
        <v>43282</v>
      </c>
      <c r="I97" s="270">
        <v>43286</v>
      </c>
      <c r="J97" s="68">
        <f t="shared" si="3"/>
        <v>4</v>
      </c>
      <c r="K97" s="68" t="s">
        <v>289</v>
      </c>
      <c r="L97" s="68"/>
      <c r="M97" s="368">
        <v>23447</v>
      </c>
      <c r="O97"/>
      <c r="P97"/>
      <c r="U97"/>
      <c r="V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/>
      <c r="AL97" s="205"/>
      <c r="AM97" s="205"/>
    </row>
    <row r="98" spans="1:43" x14ac:dyDescent="0.3">
      <c r="A98" s="238">
        <v>12</v>
      </c>
      <c r="B98" s="68" t="s">
        <v>429</v>
      </c>
      <c r="C98" s="68"/>
      <c r="D98" s="68" t="s">
        <v>185</v>
      </c>
      <c r="E98" s="68" t="s">
        <v>24</v>
      </c>
      <c r="F98" s="68">
        <v>10</v>
      </c>
      <c r="G98" s="68" t="s">
        <v>217</v>
      </c>
      <c r="H98" s="270">
        <v>43285</v>
      </c>
      <c r="I98" s="270">
        <v>43287</v>
      </c>
      <c r="J98" s="68">
        <f t="shared" si="3"/>
        <v>2</v>
      </c>
      <c r="K98" s="68" t="s">
        <v>474</v>
      </c>
      <c r="L98" s="68">
        <v>3468488402</v>
      </c>
      <c r="M98" s="368">
        <v>40000</v>
      </c>
      <c r="O98"/>
      <c r="P98"/>
      <c r="U98"/>
      <c r="V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/>
      <c r="AL98" s="205"/>
      <c r="AM98" s="205"/>
    </row>
    <row r="99" spans="1:43" ht="18.75" customHeight="1" x14ac:dyDescent="0.3">
      <c r="A99" s="238">
        <v>13</v>
      </c>
      <c r="B99" s="68" t="s">
        <v>430</v>
      </c>
      <c r="C99" s="68" t="s">
        <v>183</v>
      </c>
      <c r="D99" s="68"/>
      <c r="E99" s="68" t="s">
        <v>24</v>
      </c>
      <c r="F99" s="68">
        <v>82</v>
      </c>
      <c r="G99" s="68" t="s">
        <v>217</v>
      </c>
      <c r="H99" s="270">
        <v>43287</v>
      </c>
      <c r="I99" s="270">
        <v>43290</v>
      </c>
      <c r="J99" s="68">
        <f t="shared" si="3"/>
        <v>3</v>
      </c>
      <c r="K99" s="68" t="s">
        <v>469</v>
      </c>
      <c r="L99" s="68">
        <v>3469747606</v>
      </c>
      <c r="M99" s="368">
        <v>29219</v>
      </c>
      <c r="O99"/>
      <c r="P99"/>
      <c r="U99"/>
      <c r="V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/>
      <c r="AL99" s="205"/>
      <c r="AM99" s="205"/>
    </row>
    <row r="100" spans="1:43" x14ac:dyDescent="0.3">
      <c r="A100" s="238">
        <v>14</v>
      </c>
      <c r="B100" s="68" t="s">
        <v>431</v>
      </c>
      <c r="C100" s="68" t="s">
        <v>225</v>
      </c>
      <c r="D100" s="68"/>
      <c r="E100" s="68" t="s">
        <v>25</v>
      </c>
      <c r="F100" s="68">
        <v>8</v>
      </c>
      <c r="G100" s="68" t="s">
        <v>217</v>
      </c>
      <c r="H100" s="270">
        <v>43291</v>
      </c>
      <c r="I100" s="270">
        <v>43292</v>
      </c>
      <c r="J100" s="68">
        <f t="shared" si="3"/>
        <v>1</v>
      </c>
      <c r="K100" s="68" t="s">
        <v>475</v>
      </c>
      <c r="L100" s="68">
        <v>3554119376</v>
      </c>
      <c r="M100" s="368">
        <v>8406</v>
      </c>
      <c r="O100"/>
      <c r="P100"/>
      <c r="U100"/>
      <c r="V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/>
      <c r="AL100" s="205"/>
      <c r="AM100" s="205"/>
    </row>
    <row r="101" spans="1:43" x14ac:dyDescent="0.3">
      <c r="A101" s="238">
        <v>15</v>
      </c>
      <c r="B101" s="68" t="s">
        <v>432</v>
      </c>
      <c r="C101" s="68" t="s">
        <v>225</v>
      </c>
      <c r="D101" s="68"/>
      <c r="E101" s="68" t="s">
        <v>25</v>
      </c>
      <c r="F101" s="68">
        <v>22</v>
      </c>
      <c r="G101" s="68" t="s">
        <v>217</v>
      </c>
      <c r="H101" s="270">
        <v>43292</v>
      </c>
      <c r="I101" s="270">
        <v>43294</v>
      </c>
      <c r="J101" s="68">
        <f t="shared" si="3"/>
        <v>2</v>
      </c>
      <c r="K101" s="68" t="s">
        <v>476</v>
      </c>
      <c r="L101" s="68">
        <v>3466085655</v>
      </c>
      <c r="M101" s="368">
        <v>14680</v>
      </c>
      <c r="O101"/>
      <c r="P101"/>
      <c r="U101"/>
      <c r="V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/>
    </row>
    <row r="102" spans="1:43" ht="15.75" customHeight="1" x14ac:dyDescent="0.3">
      <c r="A102" s="238">
        <v>16</v>
      </c>
      <c r="B102" s="68" t="s">
        <v>425</v>
      </c>
      <c r="C102" s="68"/>
      <c r="D102" s="68" t="s">
        <v>197</v>
      </c>
      <c r="E102" s="68" t="s">
        <v>25</v>
      </c>
      <c r="F102" s="68">
        <v>26</v>
      </c>
      <c r="G102" s="68" t="s">
        <v>217</v>
      </c>
      <c r="H102" s="270">
        <v>43294</v>
      </c>
      <c r="I102" s="270">
        <v>43295</v>
      </c>
      <c r="J102" s="68">
        <f t="shared" si="3"/>
        <v>1</v>
      </c>
      <c r="K102" s="68" t="s">
        <v>242</v>
      </c>
      <c r="L102" s="68">
        <v>345117244</v>
      </c>
      <c r="M102" s="368">
        <v>4761</v>
      </c>
      <c r="O102"/>
      <c r="P102"/>
      <c r="U102"/>
      <c r="V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/>
    </row>
    <row r="103" spans="1:43" x14ac:dyDescent="0.3">
      <c r="A103" s="238">
        <v>17</v>
      </c>
      <c r="B103" s="68" t="s">
        <v>433</v>
      </c>
      <c r="C103" s="68" t="s">
        <v>225</v>
      </c>
      <c r="D103" s="68"/>
      <c r="E103" s="68" t="s">
        <v>25</v>
      </c>
      <c r="F103" s="68">
        <v>25</v>
      </c>
      <c r="G103" s="68" t="s">
        <v>217</v>
      </c>
      <c r="H103" s="270">
        <v>43293</v>
      </c>
      <c r="I103" s="270">
        <v>43294</v>
      </c>
      <c r="J103" s="68">
        <f t="shared" si="3"/>
        <v>1</v>
      </c>
      <c r="K103" s="68" t="s">
        <v>287</v>
      </c>
      <c r="L103" s="68">
        <v>3555201967</v>
      </c>
      <c r="M103" s="368">
        <v>6023</v>
      </c>
      <c r="O103"/>
      <c r="P103"/>
      <c r="U103"/>
      <c r="V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/>
    </row>
    <row r="104" spans="1:43" x14ac:dyDescent="0.3">
      <c r="A104" s="238">
        <v>18</v>
      </c>
      <c r="B104" s="68" t="s">
        <v>434</v>
      </c>
      <c r="C104" s="68" t="s">
        <v>477</v>
      </c>
      <c r="D104" s="68"/>
      <c r="E104" s="68" t="s">
        <v>24</v>
      </c>
      <c r="F104" s="68">
        <v>83</v>
      </c>
      <c r="G104" s="68" t="s">
        <v>217</v>
      </c>
      <c r="H104" s="270">
        <v>43292</v>
      </c>
      <c r="I104" s="270">
        <v>43293</v>
      </c>
      <c r="J104" s="68">
        <f t="shared" si="3"/>
        <v>1</v>
      </c>
      <c r="K104" s="68" t="s">
        <v>479</v>
      </c>
      <c r="L104" s="68" t="s">
        <v>478</v>
      </c>
      <c r="M104" s="368">
        <v>20685</v>
      </c>
      <c r="O104"/>
      <c r="P104"/>
      <c r="U104"/>
      <c r="V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/>
    </row>
    <row r="105" spans="1:43" x14ac:dyDescent="0.3">
      <c r="A105" s="238">
        <v>19</v>
      </c>
      <c r="B105" s="68" t="s">
        <v>435</v>
      </c>
      <c r="C105" s="68"/>
      <c r="D105" s="68" t="s">
        <v>185</v>
      </c>
      <c r="E105" s="68" t="s">
        <v>25</v>
      </c>
      <c r="F105" s="68">
        <v>12</v>
      </c>
      <c r="G105" s="68" t="s">
        <v>217</v>
      </c>
      <c r="H105" s="270">
        <v>43295</v>
      </c>
      <c r="I105" s="270">
        <v>43297</v>
      </c>
      <c r="J105" s="68">
        <f t="shared" si="3"/>
        <v>2</v>
      </c>
      <c r="K105" s="68" t="s">
        <v>480</v>
      </c>
      <c r="L105" s="68">
        <v>3555554455</v>
      </c>
      <c r="M105" s="368">
        <v>40000</v>
      </c>
      <c r="O105"/>
      <c r="P105"/>
      <c r="U105"/>
      <c r="V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/>
      <c r="AL105" s="131"/>
      <c r="AM105" s="131"/>
      <c r="AN105" s="131"/>
      <c r="AO105" s="131"/>
      <c r="AP105" s="131"/>
    </row>
    <row r="106" spans="1:43" x14ac:dyDescent="0.3">
      <c r="A106" s="238">
        <v>20</v>
      </c>
      <c r="B106" s="68" t="s">
        <v>436</v>
      </c>
      <c r="C106" s="68"/>
      <c r="D106" s="68" t="s">
        <v>197</v>
      </c>
      <c r="E106" s="68" t="s">
        <v>25</v>
      </c>
      <c r="F106" s="68">
        <v>29</v>
      </c>
      <c r="G106" s="68" t="s">
        <v>217</v>
      </c>
      <c r="H106" s="270">
        <v>43294</v>
      </c>
      <c r="I106" s="270">
        <v>43297</v>
      </c>
      <c r="J106" s="68">
        <f t="shared" si="3"/>
        <v>3</v>
      </c>
      <c r="K106" s="68" t="s">
        <v>480</v>
      </c>
      <c r="L106" s="68">
        <v>3115535574</v>
      </c>
      <c r="M106" s="368">
        <v>12378</v>
      </c>
      <c r="O106"/>
      <c r="P106"/>
      <c r="U106"/>
      <c r="V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/>
      <c r="AL106" s="209"/>
      <c r="AM106" s="211"/>
      <c r="AQ106" s="205"/>
    </row>
    <row r="107" spans="1:43" x14ac:dyDescent="0.3">
      <c r="A107" s="238">
        <v>21</v>
      </c>
      <c r="B107" s="68" t="s">
        <v>437</v>
      </c>
      <c r="C107" s="68" t="s">
        <v>268</v>
      </c>
      <c r="D107" s="68"/>
      <c r="E107" s="68" t="s">
        <v>25</v>
      </c>
      <c r="F107" s="68">
        <v>1.8</v>
      </c>
      <c r="G107" s="68" t="s">
        <v>217</v>
      </c>
      <c r="H107" s="270">
        <v>43293</v>
      </c>
      <c r="I107" s="270">
        <v>43296</v>
      </c>
      <c r="J107" s="68">
        <f t="shared" si="3"/>
        <v>3</v>
      </c>
      <c r="K107" s="68" t="s">
        <v>289</v>
      </c>
      <c r="L107" s="68"/>
      <c r="M107" s="368">
        <v>13750</v>
      </c>
      <c r="O107"/>
      <c r="P107"/>
      <c r="U107"/>
      <c r="V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/>
      <c r="AL107" s="209"/>
      <c r="AM107" s="211"/>
      <c r="AQ107" s="205"/>
    </row>
    <row r="108" spans="1:43" x14ac:dyDescent="0.3">
      <c r="A108" s="238">
        <v>22</v>
      </c>
      <c r="B108" s="68" t="s">
        <v>438</v>
      </c>
      <c r="C108" s="68"/>
      <c r="D108" s="68" t="s">
        <v>197</v>
      </c>
      <c r="E108" s="68" t="s">
        <v>25</v>
      </c>
      <c r="F108" s="68">
        <v>41</v>
      </c>
      <c r="G108" s="68" t="s">
        <v>217</v>
      </c>
      <c r="H108" s="270">
        <v>43296</v>
      </c>
      <c r="I108" s="270">
        <v>43297</v>
      </c>
      <c r="J108" s="68">
        <f t="shared" si="3"/>
        <v>1</v>
      </c>
      <c r="K108" s="68"/>
      <c r="L108" s="68"/>
      <c r="M108" s="368">
        <v>12000</v>
      </c>
      <c r="O108"/>
      <c r="P108"/>
      <c r="U108"/>
      <c r="V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/>
    </row>
    <row r="109" spans="1:43" x14ac:dyDescent="0.3">
      <c r="A109" s="238">
        <v>23</v>
      </c>
      <c r="B109" s="239" t="s">
        <v>288</v>
      </c>
      <c r="C109" s="239"/>
      <c r="D109" s="68" t="s">
        <v>197</v>
      </c>
      <c r="E109" s="239" t="s">
        <v>25</v>
      </c>
      <c r="F109" s="239">
        <v>29</v>
      </c>
      <c r="G109" s="68" t="s">
        <v>217</v>
      </c>
      <c r="H109" s="270">
        <v>43294</v>
      </c>
      <c r="I109" s="270">
        <v>43297</v>
      </c>
      <c r="J109" s="68">
        <f t="shared" si="3"/>
        <v>3</v>
      </c>
      <c r="K109" s="68" t="s">
        <v>481</v>
      </c>
      <c r="L109" s="68"/>
      <c r="M109" s="368">
        <v>15900</v>
      </c>
      <c r="O109"/>
      <c r="P109"/>
      <c r="U109"/>
      <c r="V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/>
      <c r="AL109" s="164"/>
      <c r="AM109" s="214"/>
      <c r="AP109" s="205"/>
      <c r="AQ109" s="205"/>
    </row>
    <row r="110" spans="1:43" x14ac:dyDescent="0.3">
      <c r="A110" s="238">
        <v>24</v>
      </c>
      <c r="B110" s="239" t="s">
        <v>439</v>
      </c>
      <c r="C110" s="68" t="s">
        <v>482</v>
      </c>
      <c r="D110" s="68"/>
      <c r="E110" s="239" t="s">
        <v>25</v>
      </c>
      <c r="F110" s="239">
        <v>56</v>
      </c>
      <c r="G110" s="68" t="s">
        <v>217</v>
      </c>
      <c r="H110" s="270">
        <v>43296</v>
      </c>
      <c r="I110" s="270">
        <v>43298</v>
      </c>
      <c r="J110" s="68">
        <f t="shared" si="3"/>
        <v>2</v>
      </c>
      <c r="K110" s="68" t="s">
        <v>483</v>
      </c>
      <c r="L110" s="68">
        <v>3435179469</v>
      </c>
      <c r="M110" s="368">
        <v>29923</v>
      </c>
      <c r="O110"/>
      <c r="P110"/>
      <c r="U110"/>
      <c r="V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/>
      <c r="AL110" s="164"/>
      <c r="AM110" s="214"/>
      <c r="AP110" s="205"/>
      <c r="AQ110" s="205"/>
    </row>
    <row r="111" spans="1:43" x14ac:dyDescent="0.3">
      <c r="A111" s="238">
        <v>25</v>
      </c>
      <c r="B111" s="239" t="s">
        <v>440</v>
      </c>
      <c r="C111" s="239"/>
      <c r="D111" s="68" t="s">
        <v>197</v>
      </c>
      <c r="E111" s="239" t="s">
        <v>25</v>
      </c>
      <c r="F111" s="239">
        <v>23</v>
      </c>
      <c r="G111" s="68" t="s">
        <v>217</v>
      </c>
      <c r="H111" s="270">
        <v>43297</v>
      </c>
      <c r="I111" s="270">
        <v>43298</v>
      </c>
      <c r="J111" s="68">
        <f t="shared" si="3"/>
        <v>1</v>
      </c>
      <c r="K111" s="68" t="s">
        <v>290</v>
      </c>
      <c r="L111" s="68">
        <v>3129744865</v>
      </c>
      <c r="M111" s="368">
        <v>9567</v>
      </c>
      <c r="O111"/>
      <c r="P111"/>
      <c r="U111"/>
      <c r="V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/>
      <c r="AL111" s="164"/>
      <c r="AM111" s="214"/>
      <c r="AP111" s="205"/>
      <c r="AQ111" s="205"/>
    </row>
    <row r="112" spans="1:43" x14ac:dyDescent="0.3">
      <c r="A112" s="238">
        <v>26</v>
      </c>
      <c r="B112" s="239" t="s">
        <v>441</v>
      </c>
      <c r="C112" s="239"/>
      <c r="D112" s="68" t="s">
        <v>186</v>
      </c>
      <c r="E112" s="239" t="s">
        <v>24</v>
      </c>
      <c r="F112" s="239">
        <v>43</v>
      </c>
      <c r="G112" s="68" t="s">
        <v>217</v>
      </c>
      <c r="H112" s="270">
        <v>43297</v>
      </c>
      <c r="I112" s="270">
        <v>43299</v>
      </c>
      <c r="J112" s="68">
        <f t="shared" si="3"/>
        <v>2</v>
      </c>
      <c r="K112" s="68" t="s">
        <v>280</v>
      </c>
      <c r="L112" s="68">
        <v>3129705541</v>
      </c>
      <c r="M112" s="368">
        <v>40000</v>
      </c>
      <c r="O112"/>
      <c r="P112"/>
      <c r="U112"/>
      <c r="V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/>
      <c r="AL112" s="164"/>
      <c r="AM112" s="183"/>
      <c r="AP112" s="205"/>
      <c r="AQ112" s="205"/>
    </row>
    <row r="113" spans="1:43" x14ac:dyDescent="0.3">
      <c r="A113" s="238">
        <v>27</v>
      </c>
      <c r="B113" s="239" t="s">
        <v>442</v>
      </c>
      <c r="C113" s="239"/>
      <c r="D113" s="68" t="s">
        <v>185</v>
      </c>
      <c r="E113" s="239" t="s">
        <v>25</v>
      </c>
      <c r="F113" s="239">
        <v>44</v>
      </c>
      <c r="G113" s="68" t="s">
        <v>217</v>
      </c>
      <c r="H113" s="270">
        <v>43297</v>
      </c>
      <c r="I113" s="270">
        <v>43299</v>
      </c>
      <c r="J113" s="68">
        <f t="shared" si="3"/>
        <v>2</v>
      </c>
      <c r="K113" s="68" t="s">
        <v>480</v>
      </c>
      <c r="L113" s="68">
        <v>3468488402</v>
      </c>
      <c r="M113" s="368">
        <v>40000</v>
      </c>
      <c r="O113"/>
      <c r="P113"/>
      <c r="U113"/>
      <c r="V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/>
      <c r="AL113" s="164"/>
      <c r="AM113" s="183"/>
      <c r="AP113" s="205"/>
      <c r="AQ113" s="205"/>
    </row>
    <row r="114" spans="1:43" x14ac:dyDescent="0.3">
      <c r="A114" s="238">
        <v>28</v>
      </c>
      <c r="B114" s="239" t="s">
        <v>443</v>
      </c>
      <c r="C114" s="239"/>
      <c r="D114" s="68" t="s">
        <v>197</v>
      </c>
      <c r="E114" s="239" t="s">
        <v>25</v>
      </c>
      <c r="F114" s="239">
        <v>22</v>
      </c>
      <c r="G114" s="68" t="s">
        <v>217</v>
      </c>
      <c r="H114" s="270">
        <v>43299</v>
      </c>
      <c r="I114" s="270">
        <v>43300</v>
      </c>
      <c r="J114" s="68">
        <f t="shared" si="3"/>
        <v>1</v>
      </c>
      <c r="K114" s="68" t="s">
        <v>245</v>
      </c>
      <c r="L114" s="68">
        <v>3454780634</v>
      </c>
      <c r="M114" s="368">
        <v>12000</v>
      </c>
      <c r="O114"/>
      <c r="P114"/>
      <c r="U114"/>
      <c r="V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/>
      <c r="AL114" s="164"/>
      <c r="AM114" s="183"/>
      <c r="AP114" s="150"/>
      <c r="AQ114" s="205"/>
    </row>
    <row r="115" spans="1:43" x14ac:dyDescent="0.3">
      <c r="A115" s="238">
        <v>29</v>
      </c>
      <c r="B115" s="239" t="s">
        <v>333</v>
      </c>
      <c r="C115" s="239"/>
      <c r="D115" s="68" t="s">
        <v>197</v>
      </c>
      <c r="E115" s="239" t="s">
        <v>25</v>
      </c>
      <c r="F115" s="239">
        <v>22</v>
      </c>
      <c r="G115" s="68" t="s">
        <v>217</v>
      </c>
      <c r="H115" s="270">
        <v>43296</v>
      </c>
      <c r="I115" s="270">
        <v>43299</v>
      </c>
      <c r="J115" s="68">
        <f t="shared" si="3"/>
        <v>3</v>
      </c>
      <c r="K115" s="68" t="s">
        <v>469</v>
      </c>
      <c r="L115" s="68"/>
      <c r="M115" s="368">
        <v>24000</v>
      </c>
      <c r="O115"/>
      <c r="P115"/>
      <c r="U115"/>
      <c r="V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/>
      <c r="AL115" s="209"/>
      <c r="AM115" s="224"/>
      <c r="AN115" s="222"/>
      <c r="AO115" s="222"/>
      <c r="AP115" s="202"/>
      <c r="AQ115" s="205"/>
    </row>
    <row r="116" spans="1:43" x14ac:dyDescent="0.3">
      <c r="A116" s="238">
        <v>30</v>
      </c>
      <c r="B116" s="252" t="s">
        <v>444</v>
      </c>
      <c r="C116" s="143" t="s">
        <v>484</v>
      </c>
      <c r="D116" s="68"/>
      <c r="E116" s="238" t="s">
        <v>25</v>
      </c>
      <c r="F116" s="350">
        <v>50</v>
      </c>
      <c r="G116" s="143" t="s">
        <v>217</v>
      </c>
      <c r="H116" s="295">
        <v>43299</v>
      </c>
      <c r="I116" s="295">
        <v>43301</v>
      </c>
      <c r="J116" s="258">
        <f t="shared" si="3"/>
        <v>2</v>
      </c>
      <c r="K116" s="143" t="s">
        <v>485</v>
      </c>
      <c r="L116" s="357">
        <v>3555404683</v>
      </c>
      <c r="M116" s="269">
        <v>15181</v>
      </c>
      <c r="O116" s="205"/>
      <c r="P116" s="205"/>
      <c r="U116" s="248"/>
      <c r="V116" s="249"/>
      <c r="X116" s="216"/>
      <c r="Y116" s="216"/>
      <c r="Z116" s="216"/>
      <c r="AA116" s="216"/>
      <c r="AB116" s="216"/>
      <c r="AC116" s="216"/>
      <c r="AD116" s="216"/>
      <c r="AE116" s="216"/>
      <c r="AF116" s="254"/>
      <c r="AG116" s="216"/>
      <c r="AH116" s="216"/>
      <c r="AI116" s="205"/>
      <c r="AL116" s="209"/>
      <c r="AM116" s="224"/>
      <c r="AN116" s="222"/>
      <c r="AO116" s="222"/>
      <c r="AP116" s="202"/>
      <c r="AQ116" s="205"/>
    </row>
    <row r="117" spans="1:43" x14ac:dyDescent="0.3">
      <c r="A117" s="238">
        <v>31</v>
      </c>
      <c r="B117" s="238" t="s">
        <v>445</v>
      </c>
      <c r="C117" s="143" t="s">
        <v>225</v>
      </c>
      <c r="D117" s="68"/>
      <c r="E117" s="238" t="s">
        <v>24</v>
      </c>
      <c r="F117" s="350">
        <v>2</v>
      </c>
      <c r="G117" s="143" t="s">
        <v>217</v>
      </c>
      <c r="H117" s="295">
        <v>43299</v>
      </c>
      <c r="I117" s="295">
        <v>43301</v>
      </c>
      <c r="J117" s="258">
        <f t="shared" si="3"/>
        <v>2</v>
      </c>
      <c r="K117" s="143"/>
      <c r="L117" s="143"/>
      <c r="M117" s="269">
        <v>10608</v>
      </c>
      <c r="O117" s="205"/>
      <c r="P117" s="205"/>
      <c r="U117" s="248"/>
      <c r="V117" s="249"/>
      <c r="X117" s="216"/>
      <c r="Y117" s="216"/>
      <c r="Z117" s="216"/>
      <c r="AA117" s="216"/>
      <c r="AB117" s="216"/>
      <c r="AC117" s="216"/>
      <c r="AD117" s="216"/>
      <c r="AE117" s="216"/>
      <c r="AF117" s="254"/>
      <c r="AG117" s="216"/>
      <c r="AH117" s="216"/>
      <c r="AI117" s="205"/>
      <c r="AL117" s="131"/>
      <c r="AM117" s="131"/>
      <c r="AN117" s="131"/>
      <c r="AO117" s="131"/>
      <c r="AP117" s="131"/>
    </row>
    <row r="118" spans="1:43" x14ac:dyDescent="0.3">
      <c r="A118" s="238">
        <v>32</v>
      </c>
      <c r="B118" s="238" t="s">
        <v>446</v>
      </c>
      <c r="C118" s="143" t="s">
        <v>486</v>
      </c>
      <c r="D118" s="68"/>
      <c r="E118" s="238" t="s">
        <v>25</v>
      </c>
      <c r="F118" s="350">
        <v>36</v>
      </c>
      <c r="G118" s="143" t="s">
        <v>217</v>
      </c>
      <c r="H118" s="295">
        <v>43298</v>
      </c>
      <c r="I118" s="295">
        <v>43301</v>
      </c>
      <c r="J118" s="258">
        <f t="shared" si="3"/>
        <v>3</v>
      </c>
      <c r="K118" s="143"/>
      <c r="L118" s="358">
        <v>3555164549</v>
      </c>
      <c r="M118" s="269">
        <v>13420</v>
      </c>
      <c r="O118" s="205"/>
      <c r="P118" s="205"/>
      <c r="U118" s="248"/>
      <c r="V118" s="249"/>
      <c r="X118" s="216"/>
      <c r="Y118" s="216"/>
      <c r="Z118" s="216"/>
      <c r="AA118" s="216"/>
      <c r="AB118" s="216"/>
      <c r="AC118" s="216"/>
      <c r="AD118" s="216"/>
      <c r="AE118" s="216"/>
      <c r="AF118" s="254"/>
      <c r="AG118" s="216"/>
      <c r="AH118" s="216"/>
      <c r="AI118" s="205"/>
    </row>
    <row r="119" spans="1:43" x14ac:dyDescent="0.3">
      <c r="A119" s="238">
        <v>33</v>
      </c>
      <c r="B119" s="252" t="s">
        <v>447</v>
      </c>
      <c r="C119" s="143" t="s">
        <v>487</v>
      </c>
      <c r="D119" s="68"/>
      <c r="E119" s="238" t="s">
        <v>25</v>
      </c>
      <c r="F119" s="350">
        <v>61</v>
      </c>
      <c r="G119" s="143" t="s">
        <v>217</v>
      </c>
      <c r="H119" s="255">
        <v>43300</v>
      </c>
      <c r="I119" s="255">
        <v>43302</v>
      </c>
      <c r="J119" s="68">
        <f t="shared" si="3"/>
        <v>2</v>
      </c>
      <c r="K119" s="68" t="s">
        <v>480</v>
      </c>
      <c r="L119" s="357">
        <v>3555328175</v>
      </c>
      <c r="M119" s="68">
        <v>20766</v>
      </c>
      <c r="O119" s="205"/>
      <c r="P119" s="205"/>
      <c r="U119"/>
      <c r="V119" s="208"/>
      <c r="X119"/>
      <c r="Y119"/>
      <c r="Z119"/>
      <c r="AA119"/>
      <c r="AB119"/>
      <c r="AC119"/>
      <c r="AD119"/>
      <c r="AE119"/>
      <c r="AF119"/>
      <c r="AG119" s="208"/>
      <c r="AH119"/>
      <c r="AI119" s="205"/>
    </row>
    <row r="120" spans="1:43" x14ac:dyDescent="0.3">
      <c r="A120" s="238">
        <v>34</v>
      </c>
      <c r="B120" s="252" t="s">
        <v>448</v>
      </c>
      <c r="C120" s="252"/>
      <c r="D120" s="143" t="s">
        <v>488</v>
      </c>
      <c r="E120" s="238" t="s">
        <v>24</v>
      </c>
      <c r="F120" s="350">
        <v>77</v>
      </c>
      <c r="G120" s="143" t="s">
        <v>217</v>
      </c>
      <c r="H120" s="270">
        <v>43293</v>
      </c>
      <c r="I120" s="270">
        <v>43302</v>
      </c>
      <c r="J120" s="68">
        <f t="shared" si="3"/>
        <v>9</v>
      </c>
      <c r="K120" s="357" t="s">
        <v>489</v>
      </c>
      <c r="L120" s="357">
        <v>3435532967</v>
      </c>
      <c r="M120" s="369">
        <v>40000</v>
      </c>
      <c r="O120" s="205"/>
      <c r="P120" s="205"/>
      <c r="U120" s="359"/>
      <c r="V120" s="360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2"/>
    </row>
    <row r="121" spans="1:43" x14ac:dyDescent="0.3">
      <c r="A121" s="238">
        <v>35</v>
      </c>
      <c r="B121" s="253" t="s">
        <v>449</v>
      </c>
      <c r="C121" s="143" t="s">
        <v>490</v>
      </c>
      <c r="D121" s="68"/>
      <c r="E121" s="238" t="s">
        <v>25</v>
      </c>
      <c r="F121" s="350">
        <v>69</v>
      </c>
      <c r="G121" s="143" t="s">
        <v>217</v>
      </c>
      <c r="H121" s="270">
        <v>43299</v>
      </c>
      <c r="I121" s="270">
        <v>43302</v>
      </c>
      <c r="J121" s="68">
        <f t="shared" si="3"/>
        <v>3</v>
      </c>
      <c r="K121" s="68" t="s">
        <v>245</v>
      </c>
      <c r="L121" s="358">
        <v>3554184285</v>
      </c>
      <c r="M121" s="368">
        <v>11796</v>
      </c>
      <c r="O121" s="205"/>
      <c r="P121"/>
      <c r="U121" s="359"/>
      <c r="V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62"/>
    </row>
    <row r="122" spans="1:43" x14ac:dyDescent="0.3">
      <c r="A122" s="238">
        <v>36</v>
      </c>
      <c r="B122" s="253" t="s">
        <v>450</v>
      </c>
      <c r="C122" s="68" t="s">
        <v>491</v>
      </c>
      <c r="D122" s="68"/>
      <c r="E122" s="238" t="s">
        <v>25</v>
      </c>
      <c r="F122" s="350">
        <v>36</v>
      </c>
      <c r="G122" s="143" t="s">
        <v>217</v>
      </c>
      <c r="H122" s="270">
        <v>43301</v>
      </c>
      <c r="I122" s="270">
        <v>43302</v>
      </c>
      <c r="J122" s="68">
        <f t="shared" si="3"/>
        <v>1</v>
      </c>
      <c r="K122" s="363" t="s">
        <v>492</v>
      </c>
      <c r="L122" s="358">
        <v>3455117026</v>
      </c>
      <c r="M122" s="368">
        <v>19445</v>
      </c>
      <c r="O122" s="205"/>
      <c r="P122" s="205"/>
      <c r="U122" s="359"/>
      <c r="V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164"/>
      <c r="AI122" s="362"/>
    </row>
    <row r="123" spans="1:43" x14ac:dyDescent="0.3">
      <c r="A123" s="238">
        <v>37</v>
      </c>
      <c r="B123" s="262" t="s">
        <v>451</v>
      </c>
      <c r="C123" s="143" t="s">
        <v>218</v>
      </c>
      <c r="D123" s="68"/>
      <c r="E123" s="238" t="s">
        <v>24</v>
      </c>
      <c r="F123" s="350">
        <v>10</v>
      </c>
      <c r="G123" s="143" t="s">
        <v>217</v>
      </c>
      <c r="H123" s="270">
        <v>43302</v>
      </c>
      <c r="I123" s="270">
        <v>43304</v>
      </c>
      <c r="J123" s="68">
        <f t="shared" si="3"/>
        <v>2</v>
      </c>
      <c r="K123" s="68" t="s">
        <v>493</v>
      </c>
      <c r="L123" s="358">
        <v>3555149894</v>
      </c>
      <c r="M123" s="368">
        <v>7592</v>
      </c>
      <c r="O123" s="205"/>
      <c r="P123"/>
      <c r="U123" s="359"/>
      <c r="V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164"/>
      <c r="AI123" s="362"/>
    </row>
    <row r="124" spans="1:43" x14ac:dyDescent="0.3">
      <c r="A124" s="238">
        <v>38</v>
      </c>
      <c r="B124" s="239" t="s">
        <v>452</v>
      </c>
      <c r="C124" s="143" t="s">
        <v>218</v>
      </c>
      <c r="D124" s="68"/>
      <c r="E124" s="238" t="s">
        <v>25</v>
      </c>
      <c r="F124" s="350">
        <v>0</v>
      </c>
      <c r="G124" s="143" t="s">
        <v>217</v>
      </c>
      <c r="H124" s="270">
        <v>43304</v>
      </c>
      <c r="I124" s="270">
        <v>43305</v>
      </c>
      <c r="J124" s="68">
        <f t="shared" si="3"/>
        <v>1</v>
      </c>
      <c r="K124" s="363" t="s">
        <v>494</v>
      </c>
      <c r="L124" s="363">
        <v>3555350145</v>
      </c>
      <c r="M124" s="368">
        <v>6823</v>
      </c>
      <c r="O124" s="205"/>
      <c r="P124"/>
      <c r="U124" s="359"/>
      <c r="V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164"/>
      <c r="AI124" s="362"/>
    </row>
    <row r="125" spans="1:43" x14ac:dyDescent="0.3">
      <c r="A125" s="238">
        <v>39</v>
      </c>
      <c r="B125" s="253" t="s">
        <v>453</v>
      </c>
      <c r="C125" s="143" t="s">
        <v>225</v>
      </c>
      <c r="D125" s="68"/>
      <c r="E125" s="238" t="s">
        <v>25</v>
      </c>
      <c r="F125" s="350">
        <v>26</v>
      </c>
      <c r="G125" s="143" t="s">
        <v>217</v>
      </c>
      <c r="H125" s="270">
        <v>43304</v>
      </c>
      <c r="I125" s="270">
        <v>43305</v>
      </c>
      <c r="J125" s="68">
        <f t="shared" si="3"/>
        <v>1</v>
      </c>
      <c r="K125" s="145" t="s">
        <v>495</v>
      </c>
      <c r="L125" s="68"/>
      <c r="M125" s="368">
        <v>4514</v>
      </c>
      <c r="O125" s="205"/>
      <c r="P125"/>
      <c r="U125" s="359"/>
      <c r="V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164"/>
      <c r="AI125" s="362"/>
    </row>
    <row r="126" spans="1:43" x14ac:dyDescent="0.3">
      <c r="A126" s="238">
        <v>40</v>
      </c>
      <c r="B126" s="261" t="s">
        <v>454</v>
      </c>
      <c r="C126" s="68" t="s">
        <v>496</v>
      </c>
      <c r="D126" s="68"/>
      <c r="E126" s="238" t="s">
        <v>25</v>
      </c>
      <c r="F126" s="350">
        <v>0</v>
      </c>
      <c r="G126" s="143" t="s">
        <v>217</v>
      </c>
      <c r="H126" s="270">
        <v>43295</v>
      </c>
      <c r="I126" s="270">
        <v>43305</v>
      </c>
      <c r="J126" s="68">
        <f t="shared" si="3"/>
        <v>10</v>
      </c>
      <c r="K126" s="68" t="s">
        <v>481</v>
      </c>
      <c r="L126" s="68"/>
      <c r="M126" s="368">
        <v>40000</v>
      </c>
      <c r="O126" s="205"/>
      <c r="P126"/>
      <c r="U126" s="359"/>
      <c r="V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164"/>
      <c r="AI126" s="362"/>
    </row>
    <row r="127" spans="1:43" x14ac:dyDescent="0.3">
      <c r="A127" s="238">
        <v>41</v>
      </c>
      <c r="B127" s="253" t="s">
        <v>455</v>
      </c>
      <c r="C127" s="251"/>
      <c r="D127" s="143" t="s">
        <v>233</v>
      </c>
      <c r="E127" s="238" t="s">
        <v>24</v>
      </c>
      <c r="F127" s="350">
        <v>92</v>
      </c>
      <c r="G127" s="143" t="s">
        <v>217</v>
      </c>
      <c r="H127" s="270">
        <v>43305</v>
      </c>
      <c r="I127" s="270">
        <v>43306</v>
      </c>
      <c r="J127" s="68">
        <f t="shared" si="3"/>
        <v>1</v>
      </c>
      <c r="K127" s="363" t="s">
        <v>492</v>
      </c>
      <c r="L127" s="358">
        <v>3469239105</v>
      </c>
      <c r="M127" s="368">
        <v>40000</v>
      </c>
      <c r="O127" s="205"/>
      <c r="P127" s="205"/>
      <c r="U127" s="359"/>
      <c r="V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164"/>
      <c r="AI127" s="362"/>
    </row>
    <row r="128" spans="1:43" x14ac:dyDescent="0.3">
      <c r="A128" s="238">
        <v>42</v>
      </c>
      <c r="B128" s="261" t="s">
        <v>456</v>
      </c>
      <c r="C128" s="143" t="s">
        <v>218</v>
      </c>
      <c r="D128" s="68"/>
      <c r="E128" s="238" t="s">
        <v>24</v>
      </c>
      <c r="F128" s="350">
        <v>4</v>
      </c>
      <c r="G128" s="143" t="s">
        <v>217</v>
      </c>
      <c r="H128" s="270">
        <v>43305</v>
      </c>
      <c r="I128" s="270">
        <v>43306</v>
      </c>
      <c r="J128" s="68">
        <f t="shared" si="3"/>
        <v>1</v>
      </c>
      <c r="K128" s="68" t="s">
        <v>497</v>
      </c>
      <c r="L128" s="68"/>
      <c r="M128" s="368">
        <v>8535</v>
      </c>
      <c r="O128" s="205"/>
      <c r="P128"/>
      <c r="U128" s="359"/>
      <c r="V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164"/>
      <c r="AI128" s="362"/>
    </row>
    <row r="129" spans="1:36" x14ac:dyDescent="0.3">
      <c r="A129" s="238">
        <v>43</v>
      </c>
      <c r="B129" s="252" t="s">
        <v>457</v>
      </c>
      <c r="C129" s="252"/>
      <c r="D129" s="143" t="s">
        <v>184</v>
      </c>
      <c r="E129" s="238" t="s">
        <v>24</v>
      </c>
      <c r="F129" s="259">
        <v>69</v>
      </c>
      <c r="G129" s="143" t="s">
        <v>217</v>
      </c>
      <c r="H129" s="270">
        <v>43302</v>
      </c>
      <c r="I129" s="270">
        <v>43307</v>
      </c>
      <c r="J129" s="68">
        <f t="shared" si="3"/>
        <v>5</v>
      </c>
      <c r="K129" s="145" t="s">
        <v>475</v>
      </c>
      <c r="L129" s="357">
        <v>3555153144</v>
      </c>
      <c r="M129" s="368">
        <v>40000</v>
      </c>
      <c r="O129" s="205"/>
      <c r="P129" s="205"/>
      <c r="U129" s="359"/>
      <c r="V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164"/>
      <c r="AI129" s="362"/>
    </row>
    <row r="130" spans="1:36" x14ac:dyDescent="0.3">
      <c r="A130" s="238">
        <v>44</v>
      </c>
      <c r="B130" s="370" t="s">
        <v>260</v>
      </c>
      <c r="C130" s="370"/>
      <c r="D130" s="143" t="s">
        <v>197</v>
      </c>
      <c r="E130" s="371" t="s">
        <v>25</v>
      </c>
      <c r="F130" s="372">
        <v>26</v>
      </c>
      <c r="G130" s="143" t="s">
        <v>217</v>
      </c>
      <c r="H130" s="373">
        <v>43306</v>
      </c>
      <c r="I130" s="373">
        <v>43307</v>
      </c>
      <c r="J130" s="145">
        <f t="shared" si="3"/>
        <v>1</v>
      </c>
      <c r="K130" s="374" t="s">
        <v>481</v>
      </c>
      <c r="L130" s="375"/>
      <c r="M130" s="376">
        <v>10098</v>
      </c>
      <c r="O130" s="205"/>
      <c r="P130" s="205"/>
      <c r="U130" s="364"/>
      <c r="V130" s="365"/>
      <c r="X130" s="365"/>
      <c r="Y130" s="365"/>
      <c r="Z130" s="365"/>
      <c r="AA130" s="365"/>
      <c r="AB130" s="365"/>
      <c r="AC130" s="365"/>
      <c r="AD130" s="365"/>
      <c r="AE130" s="365"/>
      <c r="AF130" s="365"/>
      <c r="AG130" s="365"/>
      <c r="AH130" s="164"/>
      <c r="AI130" s="362"/>
    </row>
    <row r="131" spans="1:36" x14ac:dyDescent="0.3">
      <c r="A131" s="238">
        <v>45</v>
      </c>
      <c r="B131" s="377" t="s">
        <v>458</v>
      </c>
      <c r="C131" s="143" t="s">
        <v>225</v>
      </c>
      <c r="D131" s="68"/>
      <c r="E131" s="371" t="s">
        <v>25</v>
      </c>
      <c r="F131" s="378">
        <v>8</v>
      </c>
      <c r="G131" s="143" t="s">
        <v>217</v>
      </c>
      <c r="H131" s="373">
        <v>43306</v>
      </c>
      <c r="I131" s="373">
        <v>43309</v>
      </c>
      <c r="J131" s="145">
        <f t="shared" si="3"/>
        <v>3</v>
      </c>
      <c r="K131" s="252" t="s">
        <v>498</v>
      </c>
      <c r="L131" s="260">
        <v>3445949943</v>
      </c>
      <c r="M131" s="376">
        <v>17304</v>
      </c>
      <c r="O131" s="205"/>
      <c r="P131" s="212"/>
      <c r="U131" s="364"/>
      <c r="V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164"/>
      <c r="AI131" s="362"/>
    </row>
    <row r="132" spans="1:36" x14ac:dyDescent="0.3">
      <c r="A132" s="238">
        <v>46</v>
      </c>
      <c r="B132" s="253" t="s">
        <v>286</v>
      </c>
      <c r="C132" s="143" t="s">
        <v>234</v>
      </c>
      <c r="D132" s="68"/>
      <c r="E132" s="371" t="s">
        <v>25</v>
      </c>
      <c r="F132" s="372">
        <v>57</v>
      </c>
      <c r="G132" s="143" t="s">
        <v>217</v>
      </c>
      <c r="H132" s="373">
        <v>43307</v>
      </c>
      <c r="I132" s="373">
        <v>43309</v>
      </c>
      <c r="J132" s="145">
        <f t="shared" si="3"/>
        <v>2</v>
      </c>
      <c r="K132" s="253" t="s">
        <v>287</v>
      </c>
      <c r="L132" s="379">
        <v>3555201967</v>
      </c>
      <c r="M132" s="376">
        <v>11448</v>
      </c>
      <c r="O132" s="205"/>
      <c r="P132" s="212"/>
      <c r="U132" s="364"/>
      <c r="V132" s="365"/>
      <c r="X132" s="365"/>
      <c r="Y132" s="365"/>
      <c r="Z132" s="365"/>
      <c r="AA132" s="365"/>
      <c r="AB132" s="365"/>
      <c r="AC132" s="365"/>
      <c r="AD132" s="365"/>
      <c r="AE132" s="365"/>
      <c r="AF132" s="365"/>
      <c r="AG132" s="365"/>
      <c r="AH132" s="164"/>
      <c r="AI132" s="362"/>
    </row>
    <row r="133" spans="1:36" x14ac:dyDescent="0.3">
      <c r="A133" s="238">
        <v>47</v>
      </c>
      <c r="B133" s="253" t="s">
        <v>459</v>
      </c>
      <c r="C133" s="253"/>
      <c r="D133" s="143" t="s">
        <v>499</v>
      </c>
      <c r="E133" s="143" t="s">
        <v>24</v>
      </c>
      <c r="F133" s="379">
        <v>48</v>
      </c>
      <c r="G133" s="143" t="s">
        <v>217</v>
      </c>
      <c r="H133" s="255">
        <v>43308</v>
      </c>
      <c r="I133" s="255">
        <v>43309</v>
      </c>
      <c r="J133" s="145">
        <f t="shared" si="3"/>
        <v>1</v>
      </c>
      <c r="K133" s="253" t="s">
        <v>289</v>
      </c>
      <c r="L133" s="379">
        <v>3555160084</v>
      </c>
      <c r="M133" s="376">
        <v>2879</v>
      </c>
      <c r="O133" s="205"/>
      <c r="P133" s="205"/>
      <c r="U133" s="364"/>
      <c r="V133" s="365"/>
      <c r="X133" s="365"/>
      <c r="Y133" s="365"/>
      <c r="Z133" s="365"/>
      <c r="AA133" s="365"/>
      <c r="AB133" s="365"/>
      <c r="AC133" s="365"/>
      <c r="AD133" s="365"/>
      <c r="AE133" s="365"/>
      <c r="AF133" s="365"/>
      <c r="AG133" s="365"/>
      <c r="AH133" s="164"/>
      <c r="AI133" s="205"/>
    </row>
    <row r="134" spans="1:36" x14ac:dyDescent="0.3">
      <c r="A134" s="238">
        <v>48</v>
      </c>
      <c r="B134" s="253" t="s">
        <v>460</v>
      </c>
      <c r="C134" s="145" t="s">
        <v>500</v>
      </c>
      <c r="D134" s="68"/>
      <c r="E134" s="371" t="s">
        <v>24</v>
      </c>
      <c r="F134" s="379">
        <v>50</v>
      </c>
      <c r="G134" s="143" t="s">
        <v>217</v>
      </c>
      <c r="H134" s="373">
        <v>43300</v>
      </c>
      <c r="I134" s="373">
        <v>43308</v>
      </c>
      <c r="J134" s="145">
        <f t="shared" si="3"/>
        <v>8</v>
      </c>
      <c r="K134" s="253" t="s">
        <v>289</v>
      </c>
      <c r="L134" s="379">
        <v>313344998</v>
      </c>
      <c r="M134" s="376">
        <v>23537</v>
      </c>
      <c r="O134" s="205"/>
      <c r="P134" s="205"/>
      <c r="U134" s="364"/>
      <c r="V134" s="365"/>
      <c r="X134" s="365"/>
      <c r="Y134" s="365"/>
      <c r="Z134" s="365"/>
      <c r="AA134" s="365"/>
      <c r="AB134" s="365"/>
      <c r="AC134" s="365"/>
      <c r="AD134" s="365"/>
      <c r="AE134" s="365"/>
      <c r="AF134" s="365"/>
      <c r="AG134" s="365"/>
      <c r="AH134" s="164"/>
      <c r="AI134" s="362"/>
    </row>
    <row r="135" spans="1:36" x14ac:dyDescent="0.3">
      <c r="A135" s="238">
        <v>49</v>
      </c>
      <c r="B135" s="253" t="s">
        <v>461</v>
      </c>
      <c r="C135" s="253"/>
      <c r="D135" s="143" t="s">
        <v>269</v>
      </c>
      <c r="E135" s="371" t="s">
        <v>24</v>
      </c>
      <c r="F135" s="379">
        <v>45</v>
      </c>
      <c r="G135" s="143" t="s">
        <v>217</v>
      </c>
      <c r="H135" s="373">
        <v>43309</v>
      </c>
      <c r="I135" s="373">
        <v>43311</v>
      </c>
      <c r="J135" s="145">
        <f t="shared" si="3"/>
        <v>2</v>
      </c>
      <c r="K135" s="253" t="s">
        <v>501</v>
      </c>
      <c r="L135" s="375"/>
      <c r="M135" s="376">
        <v>13716</v>
      </c>
      <c r="O135" s="205"/>
      <c r="P135" s="212"/>
      <c r="U135" s="364"/>
      <c r="V135" s="365"/>
      <c r="X135" s="365"/>
      <c r="Y135" s="365"/>
      <c r="Z135" s="365"/>
      <c r="AA135" s="365"/>
      <c r="AB135" s="365"/>
      <c r="AC135" s="365"/>
      <c r="AD135" s="365"/>
      <c r="AE135" s="365"/>
      <c r="AF135" s="365"/>
      <c r="AG135" s="365"/>
      <c r="AH135" s="164"/>
      <c r="AI135" s="362"/>
    </row>
    <row r="136" spans="1:36" x14ac:dyDescent="0.3">
      <c r="A136" s="238">
        <v>50</v>
      </c>
      <c r="B136" s="253" t="s">
        <v>462</v>
      </c>
      <c r="C136" s="253"/>
      <c r="D136" s="143" t="s">
        <v>285</v>
      </c>
      <c r="E136" s="371" t="s">
        <v>24</v>
      </c>
      <c r="F136" s="379">
        <v>15</v>
      </c>
      <c r="G136" s="143" t="s">
        <v>217</v>
      </c>
      <c r="H136" s="373">
        <v>43309</v>
      </c>
      <c r="I136" s="373">
        <v>43311</v>
      </c>
      <c r="J136" s="145">
        <f t="shared" si="3"/>
        <v>2</v>
      </c>
      <c r="K136" s="253" t="s">
        <v>289</v>
      </c>
      <c r="L136" s="375"/>
      <c r="M136" s="376">
        <v>6130</v>
      </c>
      <c r="O136" s="205"/>
      <c r="P136" s="212"/>
      <c r="U136" s="364"/>
      <c r="V136" s="365"/>
      <c r="X136" s="365"/>
      <c r="Y136" s="365"/>
      <c r="Z136" s="365"/>
      <c r="AA136" s="365"/>
      <c r="AB136" s="365"/>
      <c r="AC136" s="365"/>
      <c r="AD136" s="365"/>
      <c r="AE136" s="365"/>
      <c r="AF136" s="365"/>
      <c r="AG136" s="365"/>
      <c r="AH136" s="164"/>
      <c r="AI136" s="362"/>
    </row>
    <row r="137" spans="1:36" x14ac:dyDescent="0.3">
      <c r="A137" s="238">
        <v>51</v>
      </c>
      <c r="B137" s="377" t="s">
        <v>463</v>
      </c>
      <c r="C137" s="377"/>
      <c r="D137" s="143" t="s">
        <v>269</v>
      </c>
      <c r="E137" s="371" t="s">
        <v>25</v>
      </c>
      <c r="F137" s="379">
        <v>41</v>
      </c>
      <c r="G137" s="143" t="s">
        <v>217</v>
      </c>
      <c r="H137" s="373">
        <v>43311</v>
      </c>
      <c r="I137" s="373">
        <v>43312</v>
      </c>
      <c r="J137" s="145">
        <f t="shared" si="3"/>
        <v>1</v>
      </c>
      <c r="K137" s="252" t="s">
        <v>502</v>
      </c>
      <c r="L137" s="260">
        <v>3435417800</v>
      </c>
      <c r="M137" s="376">
        <v>13701</v>
      </c>
      <c r="O137" s="205"/>
      <c r="P137" s="212"/>
      <c r="U137" s="364"/>
      <c r="V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164"/>
      <c r="AI137" s="362"/>
    </row>
    <row r="138" spans="1:36" x14ac:dyDescent="0.3">
      <c r="A138" s="238">
        <v>52</v>
      </c>
      <c r="B138" s="377" t="s">
        <v>464</v>
      </c>
      <c r="C138" s="143" t="s">
        <v>225</v>
      </c>
      <c r="D138" s="68"/>
      <c r="E138" s="371" t="s">
        <v>25</v>
      </c>
      <c r="F138" s="379">
        <v>2</v>
      </c>
      <c r="G138" s="143" t="s">
        <v>217</v>
      </c>
      <c r="H138" s="373">
        <v>43311</v>
      </c>
      <c r="I138" s="373">
        <v>43312</v>
      </c>
      <c r="J138" s="145">
        <f t="shared" si="3"/>
        <v>1</v>
      </c>
      <c r="K138" s="252" t="s">
        <v>244</v>
      </c>
      <c r="L138" s="260">
        <v>3449493388</v>
      </c>
      <c r="M138" s="376">
        <v>7928</v>
      </c>
      <c r="O138" s="205"/>
      <c r="P138" s="212"/>
      <c r="U138" s="364"/>
      <c r="V138" s="365"/>
      <c r="X138" s="365"/>
      <c r="Y138" s="365"/>
      <c r="Z138" s="365"/>
      <c r="AA138" s="365"/>
      <c r="AB138" s="365"/>
      <c r="AC138" s="365"/>
      <c r="AD138" s="365"/>
      <c r="AE138" s="365"/>
      <c r="AF138" s="365"/>
      <c r="AG138" s="365"/>
      <c r="AH138" s="164"/>
      <c r="AI138" s="362"/>
    </row>
    <row r="139" spans="1:36" x14ac:dyDescent="0.3">
      <c r="A139" s="238">
        <v>53</v>
      </c>
      <c r="B139" s="252" t="s">
        <v>465</v>
      </c>
      <c r="C139" s="143" t="s">
        <v>187</v>
      </c>
      <c r="D139" s="68"/>
      <c r="E139" s="371" t="s">
        <v>25</v>
      </c>
      <c r="F139" s="379">
        <v>69</v>
      </c>
      <c r="G139" s="143" t="s">
        <v>217</v>
      </c>
      <c r="H139" s="373">
        <v>43305</v>
      </c>
      <c r="I139" s="373">
        <v>43312</v>
      </c>
      <c r="J139" s="145">
        <f t="shared" si="3"/>
        <v>7</v>
      </c>
      <c r="K139" s="252" t="s">
        <v>283</v>
      </c>
      <c r="L139" s="260">
        <v>3555105243</v>
      </c>
      <c r="M139" s="376">
        <v>40000</v>
      </c>
      <c r="O139" s="205"/>
      <c r="P139" s="212"/>
      <c r="U139" s="364"/>
      <c r="V139" s="365"/>
      <c r="X139" s="365"/>
      <c r="Y139" s="365"/>
      <c r="Z139" s="365"/>
      <c r="AA139" s="365"/>
      <c r="AB139" s="365"/>
      <c r="AC139" s="365"/>
      <c r="AD139" s="365"/>
      <c r="AE139" s="365"/>
      <c r="AF139" s="365"/>
      <c r="AG139" s="365"/>
      <c r="AH139" s="164"/>
      <c r="AI139" s="362"/>
    </row>
    <row r="140" spans="1:36" x14ac:dyDescent="0.3">
      <c r="A140" s="238">
        <v>54</v>
      </c>
      <c r="B140" s="68" t="s">
        <v>503</v>
      </c>
      <c r="C140" s="68"/>
      <c r="D140" s="68" t="s">
        <v>197</v>
      </c>
      <c r="E140" s="68" t="s">
        <v>25</v>
      </c>
      <c r="F140" s="68">
        <v>33</v>
      </c>
      <c r="G140" s="68" t="s">
        <v>217</v>
      </c>
      <c r="H140" s="380">
        <v>43293</v>
      </c>
      <c r="I140" s="380">
        <v>43295</v>
      </c>
      <c r="J140" s="68">
        <f>I140-H140</f>
        <v>2</v>
      </c>
      <c r="K140" s="68" t="s">
        <v>479</v>
      </c>
      <c r="L140" s="68"/>
      <c r="M140" s="368">
        <v>10869</v>
      </c>
      <c r="O140"/>
      <c r="P140"/>
      <c r="U140"/>
      <c r="V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/>
      <c r="AJ140"/>
    </row>
    <row r="141" spans="1:36" x14ac:dyDescent="0.3">
      <c r="A141" s="238">
        <v>55</v>
      </c>
      <c r="B141" s="68" t="s">
        <v>504</v>
      </c>
      <c r="C141" s="68" t="s">
        <v>218</v>
      </c>
      <c r="D141" s="68"/>
      <c r="E141" s="68" t="s">
        <v>24</v>
      </c>
      <c r="F141" s="68">
        <v>2</v>
      </c>
      <c r="G141" s="68" t="s">
        <v>217</v>
      </c>
      <c r="H141" s="380">
        <v>43294</v>
      </c>
      <c r="I141" s="380">
        <v>43296</v>
      </c>
      <c r="J141" s="68">
        <f>I141-H141</f>
        <v>2</v>
      </c>
      <c r="K141" s="68"/>
      <c r="L141" s="68"/>
      <c r="M141" s="368">
        <v>9041</v>
      </c>
      <c r="O141"/>
      <c r="P141"/>
      <c r="U141"/>
      <c r="V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/>
      <c r="AJ141"/>
    </row>
    <row r="142" spans="1:36" x14ac:dyDescent="0.3">
      <c r="A142" s="238">
        <v>56</v>
      </c>
      <c r="B142" s="68" t="s">
        <v>505</v>
      </c>
      <c r="C142" s="68"/>
      <c r="D142" s="68" t="s">
        <v>197</v>
      </c>
      <c r="E142" s="68" t="s">
        <v>25</v>
      </c>
      <c r="F142" s="68">
        <v>28</v>
      </c>
      <c r="G142" s="68" t="s">
        <v>217</v>
      </c>
      <c r="H142" s="380">
        <v>43301</v>
      </c>
      <c r="I142" s="380">
        <v>43304</v>
      </c>
      <c r="J142" s="68">
        <f t="shared" ref="J142:J144" si="4">I142-H142</f>
        <v>3</v>
      </c>
      <c r="K142" s="68" t="s">
        <v>506</v>
      </c>
      <c r="L142" s="68"/>
      <c r="M142" s="368">
        <v>24000</v>
      </c>
      <c r="O142"/>
      <c r="P142"/>
      <c r="U142" s="359"/>
      <c r="V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/>
      <c r="AJ142"/>
    </row>
    <row r="143" spans="1:36" x14ac:dyDescent="0.3">
      <c r="A143" s="238">
        <v>57</v>
      </c>
      <c r="B143" s="68" t="s">
        <v>507</v>
      </c>
      <c r="C143" s="68"/>
      <c r="D143" s="374" t="s">
        <v>197</v>
      </c>
      <c r="E143" s="374" t="s">
        <v>25</v>
      </c>
      <c r="F143" s="68">
        <v>34</v>
      </c>
      <c r="G143" s="374" t="s">
        <v>217</v>
      </c>
      <c r="H143" s="380">
        <v>43292</v>
      </c>
      <c r="I143" s="380">
        <v>43293</v>
      </c>
      <c r="J143" s="68">
        <f>I143-H143</f>
        <v>1</v>
      </c>
      <c r="K143" s="145" t="s">
        <v>508</v>
      </c>
      <c r="L143" s="145"/>
      <c r="M143" s="368">
        <v>12000</v>
      </c>
      <c r="O143"/>
      <c r="P143" s="212"/>
      <c r="U143" s="359"/>
      <c r="V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66"/>
      <c r="AJ143"/>
    </row>
    <row r="144" spans="1:36" x14ac:dyDescent="0.3">
      <c r="A144" s="238">
        <v>58</v>
      </c>
      <c r="B144" s="68" t="s">
        <v>509</v>
      </c>
      <c r="C144" s="68"/>
      <c r="D144" s="68" t="s">
        <v>197</v>
      </c>
      <c r="E144" s="145" t="s">
        <v>25</v>
      </c>
      <c r="F144" s="68">
        <v>36</v>
      </c>
      <c r="G144" s="145" t="s">
        <v>217</v>
      </c>
      <c r="H144" s="380">
        <v>43306</v>
      </c>
      <c r="I144" s="380">
        <v>43307</v>
      </c>
      <c r="J144" s="68">
        <f t="shared" si="4"/>
        <v>1</v>
      </c>
      <c r="K144" s="145" t="s">
        <v>510</v>
      </c>
      <c r="L144" s="145"/>
      <c r="M144" s="368">
        <v>9090</v>
      </c>
      <c r="O144"/>
      <c r="P144" s="212"/>
      <c r="U144" s="359"/>
      <c r="V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212"/>
      <c r="AJ144"/>
    </row>
    <row r="145" spans="1:40" x14ac:dyDescent="0.3">
      <c r="A145" s="238">
        <v>59</v>
      </c>
      <c r="B145" s="68" t="s">
        <v>520</v>
      </c>
      <c r="C145" s="68"/>
      <c r="D145" s="68" t="s">
        <v>197</v>
      </c>
      <c r="E145" s="68" t="s">
        <v>25</v>
      </c>
      <c r="F145" s="68">
        <v>26</v>
      </c>
      <c r="G145" s="68" t="s">
        <v>220</v>
      </c>
      <c r="H145" s="270">
        <v>43265</v>
      </c>
      <c r="I145" s="270">
        <v>43267</v>
      </c>
      <c r="J145" s="68">
        <f t="shared" ref="J145:J146" si="5">I145-H145</f>
        <v>2</v>
      </c>
      <c r="K145" s="68" t="s">
        <v>475</v>
      </c>
      <c r="L145" s="68">
        <v>3133078334</v>
      </c>
      <c r="M145" s="368">
        <v>24000</v>
      </c>
    </row>
    <row r="146" spans="1:40" x14ac:dyDescent="0.3">
      <c r="A146" s="238">
        <v>60</v>
      </c>
      <c r="B146" s="68" t="s">
        <v>521</v>
      </c>
      <c r="C146" s="68"/>
      <c r="D146" s="143" t="s">
        <v>197</v>
      </c>
      <c r="E146" s="143" t="s">
        <v>25</v>
      </c>
      <c r="F146" s="267">
        <v>25</v>
      </c>
      <c r="G146" s="143" t="s">
        <v>220</v>
      </c>
      <c r="H146" s="270">
        <v>43295</v>
      </c>
      <c r="I146" s="270">
        <v>43297</v>
      </c>
      <c r="J146" s="68">
        <f t="shared" si="5"/>
        <v>2</v>
      </c>
      <c r="K146" s="145" t="s">
        <v>284</v>
      </c>
      <c r="L146" s="68">
        <v>3469239688</v>
      </c>
      <c r="M146" s="68">
        <v>24000</v>
      </c>
    </row>
    <row r="147" spans="1:40" x14ac:dyDescent="0.3">
      <c r="A147" s="238">
        <v>61</v>
      </c>
      <c r="B147" s="253" t="s">
        <v>522</v>
      </c>
      <c r="C147" s="238"/>
      <c r="D147" s="143" t="s">
        <v>197</v>
      </c>
      <c r="E147" s="238" t="s">
        <v>25</v>
      </c>
      <c r="F147" s="350">
        <v>20</v>
      </c>
      <c r="G147" s="381" t="s">
        <v>282</v>
      </c>
      <c r="H147" s="255">
        <v>43287</v>
      </c>
      <c r="I147" s="255">
        <v>43288</v>
      </c>
      <c r="J147" s="256">
        <f>I147-H147</f>
        <v>1</v>
      </c>
      <c r="K147" s="143" t="s">
        <v>523</v>
      </c>
      <c r="L147" s="143">
        <v>3155407339</v>
      </c>
      <c r="M147" s="257">
        <v>4878</v>
      </c>
      <c r="O147"/>
      <c r="P147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/>
      <c r="AG147"/>
      <c r="AH147"/>
      <c r="AI147"/>
      <c r="AJ147" s="205"/>
    </row>
    <row r="148" spans="1:40" ht="15.6" x14ac:dyDescent="0.3">
      <c r="A148" s="238">
        <v>62</v>
      </c>
      <c r="B148" s="143" t="s">
        <v>511</v>
      </c>
      <c r="C148" s="268" t="s">
        <v>513</v>
      </c>
      <c r="D148" s="68"/>
      <c r="E148" s="143" t="s">
        <v>25</v>
      </c>
      <c r="F148" s="267">
        <v>66</v>
      </c>
      <c r="G148" s="143" t="s">
        <v>211</v>
      </c>
      <c r="H148" s="255">
        <v>43299</v>
      </c>
      <c r="I148" s="255">
        <v>43308</v>
      </c>
      <c r="J148" s="258">
        <f>I148-H148</f>
        <v>9</v>
      </c>
      <c r="K148" s="143" t="s">
        <v>514</v>
      </c>
      <c r="L148" s="143">
        <v>3155280433</v>
      </c>
      <c r="M148" s="269">
        <v>11028</v>
      </c>
      <c r="O148"/>
      <c r="P148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/>
      <c r="AG148"/>
      <c r="AH148"/>
      <c r="AI148"/>
      <c r="AJ148" s="205"/>
    </row>
    <row r="149" spans="1:40" x14ac:dyDescent="0.3">
      <c r="A149" s="238">
        <v>63</v>
      </c>
      <c r="B149" s="68" t="s">
        <v>512</v>
      </c>
      <c r="C149" s="68" t="s">
        <v>486</v>
      </c>
      <c r="D149" s="68"/>
      <c r="E149" s="68" t="s">
        <v>25</v>
      </c>
      <c r="F149" s="68">
        <v>56</v>
      </c>
      <c r="G149" s="68" t="s">
        <v>211</v>
      </c>
      <c r="H149" s="270">
        <v>43283</v>
      </c>
      <c r="I149" s="270">
        <v>43285</v>
      </c>
      <c r="J149" s="68">
        <f>I149-H149</f>
        <v>2</v>
      </c>
      <c r="K149" s="68" t="s">
        <v>281</v>
      </c>
      <c r="L149" s="68">
        <v>3155540422</v>
      </c>
      <c r="M149" s="368">
        <v>10562</v>
      </c>
      <c r="O149"/>
      <c r="P149" s="359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/>
      <c r="AG149"/>
      <c r="AH149"/>
      <c r="AI149"/>
      <c r="AJ149" s="205"/>
    </row>
    <row r="150" spans="1:40" x14ac:dyDescent="0.3">
      <c r="A150" s="238">
        <v>64</v>
      </c>
      <c r="B150" s="68" t="s">
        <v>515</v>
      </c>
      <c r="C150" s="68"/>
      <c r="D150" s="68" t="s">
        <v>219</v>
      </c>
      <c r="E150" s="68" t="s">
        <v>516</v>
      </c>
      <c r="F150" s="68">
        <v>28</v>
      </c>
      <c r="G150" s="68" t="s">
        <v>215</v>
      </c>
      <c r="H150" s="270">
        <v>43288</v>
      </c>
      <c r="I150" s="270">
        <v>43290</v>
      </c>
      <c r="J150" s="68"/>
      <c r="K150" s="68" t="s">
        <v>280</v>
      </c>
      <c r="L150" s="68">
        <v>3555111051</v>
      </c>
      <c r="M150" s="368">
        <v>1160</v>
      </c>
      <c r="O150"/>
      <c r="P150" s="359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/>
      <c r="AG150"/>
      <c r="AH150"/>
      <c r="AI150"/>
      <c r="AJ150" s="205"/>
    </row>
    <row r="151" spans="1:40" x14ac:dyDescent="0.3">
      <c r="A151" s="238">
        <v>65</v>
      </c>
      <c r="B151" s="68" t="s">
        <v>441</v>
      </c>
      <c r="C151" s="68"/>
      <c r="D151" s="68" t="s">
        <v>219</v>
      </c>
      <c r="E151" s="68" t="s">
        <v>24</v>
      </c>
      <c r="F151" s="68">
        <v>40</v>
      </c>
      <c r="G151" s="68" t="s">
        <v>215</v>
      </c>
      <c r="H151" s="270">
        <v>43288</v>
      </c>
      <c r="I151" s="270">
        <v>43290</v>
      </c>
      <c r="J151" s="68"/>
      <c r="K151" s="68" t="s">
        <v>280</v>
      </c>
      <c r="L151" s="68">
        <v>3555111051</v>
      </c>
      <c r="M151" s="368">
        <v>1560</v>
      </c>
      <c r="O151"/>
      <c r="P151"/>
      <c r="U151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/>
      <c r="AL151" s="205"/>
      <c r="AM151" s="205"/>
    </row>
    <row r="152" spans="1:40" x14ac:dyDescent="0.3">
      <c r="A152" s="238">
        <v>66</v>
      </c>
      <c r="B152" s="253" t="s">
        <v>517</v>
      </c>
      <c r="C152" s="68" t="s">
        <v>225</v>
      </c>
      <c r="D152" s="68"/>
      <c r="E152" s="68" t="s">
        <v>25</v>
      </c>
      <c r="F152" s="68">
        <v>30</v>
      </c>
      <c r="G152" s="68" t="s">
        <v>215</v>
      </c>
      <c r="H152" s="270">
        <v>43303</v>
      </c>
      <c r="I152" s="270">
        <v>43307</v>
      </c>
      <c r="J152" s="68"/>
      <c r="K152" s="68" t="s">
        <v>280</v>
      </c>
      <c r="L152" s="68">
        <v>3155549736</v>
      </c>
      <c r="M152" s="368">
        <v>5584</v>
      </c>
      <c r="O152"/>
      <c r="P152"/>
      <c r="U152"/>
      <c r="W152"/>
      <c r="X152"/>
      <c r="Y152"/>
      <c r="Z152"/>
      <c r="AA152"/>
      <c r="AB152"/>
      <c r="AC152"/>
      <c r="AD152"/>
      <c r="AE152"/>
      <c r="AF152"/>
      <c r="AG152"/>
      <c r="AH152"/>
      <c r="AI152" s="362"/>
      <c r="AL152" s="205"/>
      <c r="AM152" s="205"/>
    </row>
    <row r="153" spans="1:40" x14ac:dyDescent="0.3">
      <c r="A153" s="238">
        <v>67</v>
      </c>
      <c r="B153" s="68" t="s">
        <v>518</v>
      </c>
      <c r="C153" s="68" t="s">
        <v>477</v>
      </c>
      <c r="D153" s="68"/>
      <c r="E153" s="68" t="s">
        <v>24</v>
      </c>
      <c r="F153" s="68">
        <v>55</v>
      </c>
      <c r="G153" s="68" t="s">
        <v>215</v>
      </c>
      <c r="H153" s="270">
        <v>43308</v>
      </c>
      <c r="I153" s="270">
        <v>43311</v>
      </c>
      <c r="J153" s="68"/>
      <c r="K153" s="68" t="s">
        <v>519</v>
      </c>
      <c r="L153" s="68">
        <v>3462770397</v>
      </c>
      <c r="M153" s="368">
        <v>1053</v>
      </c>
      <c r="N153" s="205"/>
      <c r="O153" s="367"/>
      <c r="P153" s="367"/>
      <c r="Q153" s="247"/>
      <c r="R153" s="205"/>
      <c r="S153" s="205"/>
      <c r="T153" s="205"/>
      <c r="U153" s="205"/>
      <c r="Z153" s="178"/>
      <c r="AA153" s="174"/>
      <c r="AC153" s="166"/>
      <c r="AD153" s="166"/>
      <c r="AE153" s="166"/>
      <c r="AF153" s="166"/>
      <c r="AG153" s="166"/>
      <c r="AH153" s="166"/>
      <c r="AI153" s="166"/>
      <c r="AJ153" s="166"/>
      <c r="AK153" s="65"/>
      <c r="AL153" s="166"/>
      <c r="AM153" s="164"/>
      <c r="AN153" s="205"/>
    </row>
    <row r="160" spans="1:40" x14ac:dyDescent="0.3">
      <c r="C160" s="131"/>
      <c r="D160" s="132"/>
      <c r="E160" s="132"/>
      <c r="H160" s="132"/>
      <c r="I160" s="132"/>
      <c r="J160" s="132"/>
    </row>
    <row r="161" spans="3:10" x14ac:dyDescent="0.3">
      <c r="C161" s="131"/>
      <c r="D161" s="132"/>
      <c r="E161" s="132"/>
      <c r="H161" s="132"/>
      <c r="I161" s="132"/>
      <c r="J161" s="132"/>
    </row>
    <row r="162" spans="3:10" x14ac:dyDescent="0.3">
      <c r="C162" s="131"/>
      <c r="D162" s="132"/>
      <c r="E162" s="132"/>
      <c r="H162" s="132"/>
      <c r="I162" s="132"/>
      <c r="J162" s="132"/>
    </row>
    <row r="163" spans="3:10" x14ac:dyDescent="0.3">
      <c r="C163" s="131"/>
      <c r="G163" s="132"/>
      <c r="H163" s="132"/>
      <c r="I163" s="132"/>
      <c r="J163" s="132"/>
    </row>
    <row r="164" spans="3:10" x14ac:dyDescent="0.3">
      <c r="C164" s="131"/>
      <c r="G164" s="132"/>
      <c r="H164" s="132"/>
      <c r="I164" s="132"/>
      <c r="J164" s="132"/>
    </row>
    <row r="165" spans="3:10" x14ac:dyDescent="0.3">
      <c r="C165" s="131"/>
      <c r="G165" s="132"/>
      <c r="H165" s="132"/>
      <c r="I165" s="132"/>
      <c r="J165" s="132"/>
    </row>
    <row r="166" spans="3:10" x14ac:dyDescent="0.3">
      <c r="C166" s="131"/>
    </row>
    <row r="167" spans="3:10" x14ac:dyDescent="0.3">
      <c r="C167" s="131"/>
    </row>
    <row r="168" spans="3:10" x14ac:dyDescent="0.3">
      <c r="C168" s="131"/>
    </row>
    <row r="169" spans="3:10" x14ac:dyDescent="0.3">
      <c r="C169" s="131"/>
    </row>
    <row r="170" spans="3:10" x14ac:dyDescent="0.3">
      <c r="C170" s="131"/>
    </row>
    <row r="171" spans="3:10" x14ac:dyDescent="0.3">
      <c r="C171" s="131"/>
    </row>
    <row r="172" spans="3:10" x14ac:dyDescent="0.3">
      <c r="C172" s="131"/>
    </row>
    <row r="173" spans="3:10" x14ac:dyDescent="0.3">
      <c r="C173" s="131"/>
    </row>
    <row r="174" spans="3:10" x14ac:dyDescent="0.3">
      <c r="C174" s="131"/>
    </row>
    <row r="175" spans="3:10" x14ac:dyDescent="0.3">
      <c r="C175" s="131"/>
    </row>
    <row r="176" spans="3:10" x14ac:dyDescent="0.3">
      <c r="C176" s="131"/>
    </row>
    <row r="177" spans="3:3" x14ac:dyDescent="0.3">
      <c r="C177" s="131"/>
    </row>
    <row r="178" spans="3:3" x14ac:dyDescent="0.3">
      <c r="C178" s="131"/>
    </row>
    <row r="179" spans="3:3" x14ac:dyDescent="0.3">
      <c r="C179" s="131"/>
    </row>
    <row r="180" spans="3:3" x14ac:dyDescent="0.3">
      <c r="C180" s="131"/>
    </row>
    <row r="181" spans="3:3" x14ac:dyDescent="0.3">
      <c r="C181" s="131"/>
    </row>
    <row r="182" spans="3:3" x14ac:dyDescent="0.3">
      <c r="C182" s="131"/>
    </row>
    <row r="183" spans="3:3" x14ac:dyDescent="0.3">
      <c r="C183" s="131"/>
    </row>
    <row r="184" spans="3:3" x14ac:dyDescent="0.3">
      <c r="C184" s="131"/>
    </row>
    <row r="185" spans="3:3" x14ac:dyDescent="0.3">
      <c r="C185" s="131"/>
    </row>
    <row r="186" spans="3:3" x14ac:dyDescent="0.3">
      <c r="C186" s="131"/>
    </row>
    <row r="187" spans="3:3" x14ac:dyDescent="0.3">
      <c r="C187" s="131"/>
    </row>
    <row r="188" spans="3:3" x14ac:dyDescent="0.3">
      <c r="C188" s="131"/>
    </row>
    <row r="189" spans="3:3" x14ac:dyDescent="0.3">
      <c r="C189" s="131"/>
    </row>
    <row r="190" spans="3:3" x14ac:dyDescent="0.3">
      <c r="C190" s="131"/>
    </row>
    <row r="191" spans="3:3" x14ac:dyDescent="0.3">
      <c r="C191" s="131"/>
    </row>
    <row r="192" spans="3:3" x14ac:dyDescent="0.3">
      <c r="C192" s="131"/>
    </row>
    <row r="193" spans="3:3" x14ac:dyDescent="0.3">
      <c r="C193" s="131"/>
    </row>
    <row r="194" spans="3:3" x14ac:dyDescent="0.3">
      <c r="C194" s="131"/>
    </row>
    <row r="195" spans="3:3" x14ac:dyDescent="0.3">
      <c r="C195" s="131"/>
    </row>
    <row r="196" spans="3:3" x14ac:dyDescent="0.3">
      <c r="C196" s="131"/>
    </row>
    <row r="197" spans="3:3" x14ac:dyDescent="0.3">
      <c r="C197" s="131"/>
    </row>
    <row r="198" spans="3:3" x14ac:dyDescent="0.3">
      <c r="C198" s="131"/>
    </row>
    <row r="199" spans="3:3" x14ac:dyDescent="0.3">
      <c r="C199" s="131"/>
    </row>
    <row r="200" spans="3:3" x14ac:dyDescent="0.3">
      <c r="C200" s="131"/>
    </row>
    <row r="201" spans="3:3" x14ac:dyDescent="0.3">
      <c r="C201" s="131"/>
    </row>
    <row r="202" spans="3:3" x14ac:dyDescent="0.3">
      <c r="C202" s="131"/>
    </row>
    <row r="203" spans="3:3" x14ac:dyDescent="0.3">
      <c r="C203" s="131"/>
    </row>
    <row r="204" spans="3:3" x14ac:dyDescent="0.3">
      <c r="C204" s="131"/>
    </row>
    <row r="205" spans="3:3" x14ac:dyDescent="0.3">
      <c r="C205" s="131"/>
    </row>
    <row r="206" spans="3:3" x14ac:dyDescent="0.3">
      <c r="C206" s="131"/>
    </row>
    <row r="207" spans="3:3" x14ac:dyDescent="0.3">
      <c r="C207" s="131"/>
    </row>
    <row r="208" spans="3:3" x14ac:dyDescent="0.3">
      <c r="C208" s="131"/>
    </row>
    <row r="209" spans="3:3" x14ac:dyDescent="0.3">
      <c r="C209" s="131"/>
    </row>
    <row r="210" spans="3:3" x14ac:dyDescent="0.3">
      <c r="C210" s="131"/>
    </row>
    <row r="211" spans="3:3" x14ac:dyDescent="0.3">
      <c r="C211" s="131"/>
    </row>
    <row r="212" spans="3:3" x14ac:dyDescent="0.3">
      <c r="C212" s="131"/>
    </row>
    <row r="213" spans="3:3" x14ac:dyDescent="0.3">
      <c r="C213" s="131"/>
    </row>
    <row r="214" spans="3:3" x14ac:dyDescent="0.3">
      <c r="C214" s="131"/>
    </row>
    <row r="215" spans="3:3" x14ac:dyDescent="0.3">
      <c r="C215" s="131"/>
    </row>
    <row r="216" spans="3:3" x14ac:dyDescent="0.3">
      <c r="C216" s="131"/>
    </row>
    <row r="217" spans="3:3" x14ac:dyDescent="0.3">
      <c r="C217" s="131"/>
    </row>
    <row r="218" spans="3:3" x14ac:dyDescent="0.3">
      <c r="C218" s="131"/>
    </row>
    <row r="219" spans="3:3" x14ac:dyDescent="0.3">
      <c r="C219" s="131"/>
    </row>
    <row r="220" spans="3:3" x14ac:dyDescent="0.3">
      <c r="C220" s="131"/>
    </row>
    <row r="221" spans="3:3" x14ac:dyDescent="0.3">
      <c r="C221" s="131"/>
    </row>
    <row r="222" spans="3:3" x14ac:dyDescent="0.3">
      <c r="C222" s="131"/>
    </row>
    <row r="223" spans="3:3" x14ac:dyDescent="0.3">
      <c r="C223" s="131"/>
    </row>
    <row r="224" spans="3:3" x14ac:dyDescent="0.3">
      <c r="C224" s="131"/>
    </row>
    <row r="225" spans="3:3" x14ac:dyDescent="0.3">
      <c r="C225" s="131"/>
    </row>
    <row r="226" spans="3:3" x14ac:dyDescent="0.3">
      <c r="C226" s="131"/>
    </row>
    <row r="227" spans="3:3" x14ac:dyDescent="0.3">
      <c r="C227" s="131"/>
    </row>
    <row r="228" spans="3:3" x14ac:dyDescent="0.3">
      <c r="C228" s="131"/>
    </row>
    <row r="229" spans="3:3" x14ac:dyDescent="0.3">
      <c r="C229" s="131"/>
    </row>
    <row r="230" spans="3:3" x14ac:dyDescent="0.3">
      <c r="C230" s="131"/>
    </row>
    <row r="231" spans="3:3" x14ac:dyDescent="0.3">
      <c r="C231" s="131"/>
    </row>
    <row r="232" spans="3:3" x14ac:dyDescent="0.3">
      <c r="C232" s="131"/>
    </row>
    <row r="233" spans="3:3" x14ac:dyDescent="0.3">
      <c r="C233" s="131"/>
    </row>
    <row r="234" spans="3:3" x14ac:dyDescent="0.3">
      <c r="C234" s="131"/>
    </row>
    <row r="235" spans="3:3" x14ac:dyDescent="0.3">
      <c r="C235" s="131"/>
    </row>
    <row r="236" spans="3:3" x14ac:dyDescent="0.3">
      <c r="C236" s="131"/>
    </row>
    <row r="237" spans="3:3" x14ac:dyDescent="0.3">
      <c r="C237" s="131"/>
    </row>
    <row r="238" spans="3:3" x14ac:dyDescent="0.3">
      <c r="C238" s="131"/>
    </row>
    <row r="239" spans="3:3" x14ac:dyDescent="0.3">
      <c r="C239" s="131"/>
    </row>
    <row r="240" spans="3:3" x14ac:dyDescent="0.3">
      <c r="C240" s="131"/>
    </row>
    <row r="241" spans="3:3" x14ac:dyDescent="0.3">
      <c r="C241" s="131"/>
    </row>
    <row r="242" spans="3:3" x14ac:dyDescent="0.3">
      <c r="C242" s="131"/>
    </row>
    <row r="243" spans="3:3" x14ac:dyDescent="0.3">
      <c r="C243" s="131"/>
    </row>
    <row r="244" spans="3:3" x14ac:dyDescent="0.3">
      <c r="C244" s="132"/>
    </row>
    <row r="245" spans="3:3" x14ac:dyDescent="0.3">
      <c r="C245" s="132"/>
    </row>
    <row r="246" spans="3:3" x14ac:dyDescent="0.3">
      <c r="C246" s="132"/>
    </row>
    <row r="247" spans="3:3" x14ac:dyDescent="0.3">
      <c r="C247" s="132"/>
    </row>
    <row r="248" spans="3:3" x14ac:dyDescent="0.3">
      <c r="C248" s="132"/>
    </row>
    <row r="249" spans="3:3" x14ac:dyDescent="0.3">
      <c r="C249" s="132"/>
    </row>
    <row r="250" spans="3:3" x14ac:dyDescent="0.3">
      <c r="C250" s="132"/>
    </row>
    <row r="251" spans="3:3" x14ac:dyDescent="0.3">
      <c r="C251" s="132"/>
    </row>
    <row r="252" spans="3:3" x14ac:dyDescent="0.3">
      <c r="C252" s="132"/>
    </row>
    <row r="253" spans="3:3" x14ac:dyDescent="0.3">
      <c r="C253" s="132"/>
    </row>
    <row r="254" spans="3:3" x14ac:dyDescent="0.3">
      <c r="C254" s="132"/>
    </row>
    <row r="255" spans="3:3" x14ac:dyDescent="0.3">
      <c r="C255" s="132"/>
    </row>
    <row r="256" spans="3:3" x14ac:dyDescent="0.3">
      <c r="C256" s="132"/>
    </row>
    <row r="257" spans="3:3" x14ac:dyDescent="0.3">
      <c r="C257" s="132"/>
    </row>
    <row r="258" spans="3:3" x14ac:dyDescent="0.3">
      <c r="C258" s="132"/>
    </row>
    <row r="259" spans="3:3" x14ac:dyDescent="0.3">
      <c r="C259" s="132"/>
    </row>
    <row r="260" spans="3:3" x14ac:dyDescent="0.3">
      <c r="C260" s="132"/>
    </row>
    <row r="261" spans="3:3" x14ac:dyDescent="0.3">
      <c r="C261" s="132"/>
    </row>
    <row r="262" spans="3:3" x14ac:dyDescent="0.3">
      <c r="C262" s="132"/>
    </row>
    <row r="263" spans="3:3" x14ac:dyDescent="0.3">
      <c r="C263" s="132"/>
    </row>
    <row r="264" spans="3:3" x14ac:dyDescent="0.3">
      <c r="C264" s="132"/>
    </row>
    <row r="265" spans="3:3" x14ac:dyDescent="0.3">
      <c r="C265" s="132"/>
    </row>
    <row r="266" spans="3:3" x14ac:dyDescent="0.3">
      <c r="C266" s="132"/>
    </row>
    <row r="267" spans="3:3" x14ac:dyDescent="0.3">
      <c r="C267" s="132"/>
    </row>
    <row r="268" spans="3:3" x14ac:dyDescent="0.3">
      <c r="C268" s="132"/>
    </row>
    <row r="269" spans="3:3" x14ac:dyDescent="0.3">
      <c r="C269" s="132"/>
    </row>
    <row r="270" spans="3:3" x14ac:dyDescent="0.3">
      <c r="C270" s="132"/>
    </row>
    <row r="271" spans="3:3" x14ac:dyDescent="0.3">
      <c r="C271" s="132"/>
    </row>
    <row r="272" spans="3:3" x14ac:dyDescent="0.3">
      <c r="C272" s="132"/>
    </row>
    <row r="273" spans="3:3" x14ac:dyDescent="0.3">
      <c r="C273" s="132"/>
    </row>
    <row r="274" spans="3:3" x14ac:dyDescent="0.3">
      <c r="C274" s="132"/>
    </row>
    <row r="275" spans="3:3" x14ac:dyDescent="0.3">
      <c r="C275" s="132"/>
    </row>
    <row r="276" spans="3:3" x14ac:dyDescent="0.3">
      <c r="C276" s="132"/>
    </row>
    <row r="277" spans="3:3" x14ac:dyDescent="0.3">
      <c r="C277" s="132"/>
    </row>
    <row r="278" spans="3:3" x14ac:dyDescent="0.3">
      <c r="C278" s="132"/>
    </row>
    <row r="279" spans="3:3" x14ac:dyDescent="0.3">
      <c r="C279" s="132"/>
    </row>
    <row r="280" spans="3:3" x14ac:dyDescent="0.3">
      <c r="C280" s="132"/>
    </row>
    <row r="281" spans="3:3" x14ac:dyDescent="0.3">
      <c r="C281" s="132"/>
    </row>
    <row r="282" spans="3:3" x14ac:dyDescent="0.3">
      <c r="C282" s="132"/>
    </row>
    <row r="283" spans="3:3" x14ac:dyDescent="0.3">
      <c r="C283" s="132"/>
    </row>
    <row r="284" spans="3:3" x14ac:dyDescent="0.3">
      <c r="C284" s="132"/>
    </row>
    <row r="285" spans="3:3" x14ac:dyDescent="0.3">
      <c r="C285" s="132"/>
    </row>
    <row r="286" spans="3:3" x14ac:dyDescent="0.3">
      <c r="C286" s="132"/>
    </row>
    <row r="287" spans="3:3" x14ac:dyDescent="0.3">
      <c r="C287" s="132"/>
    </row>
    <row r="288" spans="3:3" x14ac:dyDescent="0.3">
      <c r="C288" s="132"/>
    </row>
    <row r="289" spans="3:3" x14ac:dyDescent="0.3">
      <c r="C289" s="132"/>
    </row>
    <row r="290" spans="3:3" x14ac:dyDescent="0.3">
      <c r="C290" s="132"/>
    </row>
    <row r="291" spans="3:3" x14ac:dyDescent="0.3">
      <c r="C291" s="132"/>
    </row>
    <row r="292" spans="3:3" x14ac:dyDescent="0.3">
      <c r="C292" s="132"/>
    </row>
    <row r="293" spans="3:3" x14ac:dyDescent="0.3">
      <c r="C293" s="132"/>
    </row>
    <row r="294" spans="3:3" x14ac:dyDescent="0.3">
      <c r="C294" s="132"/>
    </row>
    <row r="295" spans="3:3" x14ac:dyDescent="0.3">
      <c r="C295" s="132"/>
    </row>
    <row r="296" spans="3:3" x14ac:dyDescent="0.3">
      <c r="C296" s="132"/>
    </row>
    <row r="297" spans="3:3" x14ac:dyDescent="0.3">
      <c r="C297" s="132"/>
    </row>
    <row r="298" spans="3:3" x14ac:dyDescent="0.3">
      <c r="C298" s="132"/>
    </row>
    <row r="299" spans="3:3" x14ac:dyDescent="0.3">
      <c r="C299" s="132"/>
    </row>
    <row r="300" spans="3:3" x14ac:dyDescent="0.3">
      <c r="C300" s="132"/>
    </row>
    <row r="301" spans="3:3" x14ac:dyDescent="0.3">
      <c r="C301" s="132"/>
    </row>
    <row r="302" spans="3:3" x14ac:dyDescent="0.3">
      <c r="C302" s="132"/>
    </row>
    <row r="303" spans="3:3" x14ac:dyDescent="0.3">
      <c r="C303" s="132"/>
    </row>
    <row r="304" spans="3:3" x14ac:dyDescent="0.3">
      <c r="C304" s="132"/>
    </row>
    <row r="305" spans="3:3" x14ac:dyDescent="0.3">
      <c r="C305" s="132"/>
    </row>
    <row r="306" spans="3:3" x14ac:dyDescent="0.3">
      <c r="C306" s="132"/>
    </row>
    <row r="307" spans="3:3" x14ac:dyDescent="0.3">
      <c r="C307" s="132"/>
    </row>
    <row r="308" spans="3:3" x14ac:dyDescent="0.3">
      <c r="C308" s="132"/>
    </row>
    <row r="309" spans="3:3" x14ac:dyDescent="0.3">
      <c r="C309" s="132"/>
    </row>
    <row r="310" spans="3:3" x14ac:dyDescent="0.3">
      <c r="C310" s="132"/>
    </row>
    <row r="311" spans="3:3" x14ac:dyDescent="0.3">
      <c r="C311" s="132"/>
    </row>
    <row r="312" spans="3:3" x14ac:dyDescent="0.3">
      <c r="C312" s="132"/>
    </row>
    <row r="313" spans="3:3" x14ac:dyDescent="0.3">
      <c r="C313" s="132"/>
    </row>
    <row r="314" spans="3:3" x14ac:dyDescent="0.3">
      <c r="C314" s="132"/>
    </row>
    <row r="315" spans="3:3" x14ac:dyDescent="0.3">
      <c r="C315" s="132"/>
    </row>
    <row r="316" spans="3:3" x14ac:dyDescent="0.3">
      <c r="C316" s="132"/>
    </row>
    <row r="317" spans="3:3" x14ac:dyDescent="0.3">
      <c r="C317" s="132"/>
    </row>
    <row r="318" spans="3:3" x14ac:dyDescent="0.3">
      <c r="C318" s="132"/>
    </row>
    <row r="319" spans="3:3" x14ac:dyDescent="0.3">
      <c r="C319" s="132"/>
    </row>
    <row r="320" spans="3:3" x14ac:dyDescent="0.3">
      <c r="C320" s="132"/>
    </row>
    <row r="321" spans="3:3" x14ac:dyDescent="0.3">
      <c r="C321" s="132"/>
    </row>
    <row r="322" spans="3:3" x14ac:dyDescent="0.3">
      <c r="C322" s="132"/>
    </row>
    <row r="323" spans="3:3" x14ac:dyDescent="0.3">
      <c r="C323" s="132"/>
    </row>
    <row r="324" spans="3:3" x14ac:dyDescent="0.3">
      <c r="C324" s="132"/>
    </row>
    <row r="325" spans="3:3" x14ac:dyDescent="0.3">
      <c r="C325" s="132"/>
    </row>
    <row r="326" spans="3:3" x14ac:dyDescent="0.3">
      <c r="C326" s="132"/>
    </row>
    <row r="327" spans="3:3" x14ac:dyDescent="0.3">
      <c r="C327" s="132"/>
    </row>
    <row r="328" spans="3:3" x14ac:dyDescent="0.3">
      <c r="C328" s="132"/>
    </row>
    <row r="329" spans="3:3" x14ac:dyDescent="0.3">
      <c r="C329" s="132"/>
    </row>
    <row r="330" spans="3:3" x14ac:dyDescent="0.3">
      <c r="C330" s="132"/>
    </row>
    <row r="331" spans="3:3" x14ac:dyDescent="0.3">
      <c r="C331" s="132"/>
    </row>
    <row r="332" spans="3:3" x14ac:dyDescent="0.3">
      <c r="C332" s="132"/>
    </row>
    <row r="333" spans="3:3" x14ac:dyDescent="0.3">
      <c r="C333" s="132"/>
    </row>
    <row r="334" spans="3:3" x14ac:dyDescent="0.3">
      <c r="C334" s="132"/>
    </row>
    <row r="335" spans="3:3" x14ac:dyDescent="0.3">
      <c r="C335" s="132"/>
    </row>
    <row r="336" spans="3:3" x14ac:dyDescent="0.3">
      <c r="C336" s="132"/>
    </row>
    <row r="337" spans="3:3" x14ac:dyDescent="0.3">
      <c r="C337" s="132"/>
    </row>
    <row r="338" spans="3:3" x14ac:dyDescent="0.3">
      <c r="C338" s="132"/>
    </row>
    <row r="339" spans="3:3" x14ac:dyDescent="0.3">
      <c r="C339" s="132"/>
    </row>
    <row r="340" spans="3:3" x14ac:dyDescent="0.3">
      <c r="C340" s="132"/>
    </row>
    <row r="341" spans="3:3" x14ac:dyDescent="0.3">
      <c r="C341" s="132"/>
    </row>
    <row r="342" spans="3:3" x14ac:dyDescent="0.3">
      <c r="C342" s="132"/>
    </row>
    <row r="343" spans="3:3" x14ac:dyDescent="0.3">
      <c r="C343" s="132"/>
    </row>
    <row r="344" spans="3:3" x14ac:dyDescent="0.3">
      <c r="C344" s="132"/>
    </row>
    <row r="345" spans="3:3" x14ac:dyDescent="0.3">
      <c r="C345" s="132"/>
    </row>
    <row r="346" spans="3:3" x14ac:dyDescent="0.3">
      <c r="C346" s="132"/>
    </row>
    <row r="347" spans="3:3" x14ac:dyDescent="0.3">
      <c r="C347" s="132"/>
    </row>
    <row r="348" spans="3:3" x14ac:dyDescent="0.3">
      <c r="C348" s="132"/>
    </row>
    <row r="349" spans="3:3" x14ac:dyDescent="0.3">
      <c r="C349" s="132"/>
    </row>
    <row r="350" spans="3:3" x14ac:dyDescent="0.3">
      <c r="C350" s="132"/>
    </row>
    <row r="351" spans="3:3" x14ac:dyDescent="0.3">
      <c r="C351" s="132"/>
    </row>
    <row r="352" spans="3:3" x14ac:dyDescent="0.3">
      <c r="C352" s="132"/>
    </row>
    <row r="353" spans="3:3" x14ac:dyDescent="0.3">
      <c r="C353" s="132"/>
    </row>
    <row r="354" spans="3:3" x14ac:dyDescent="0.3">
      <c r="C354" s="132"/>
    </row>
    <row r="355" spans="3:3" x14ac:dyDescent="0.3">
      <c r="C355" s="132"/>
    </row>
    <row r="356" spans="3:3" x14ac:dyDescent="0.3">
      <c r="C356" s="132"/>
    </row>
    <row r="357" spans="3:3" x14ac:dyDescent="0.3">
      <c r="C357" s="132"/>
    </row>
    <row r="358" spans="3:3" x14ac:dyDescent="0.3">
      <c r="C358" s="132"/>
    </row>
    <row r="359" spans="3:3" x14ac:dyDescent="0.3">
      <c r="C359" s="132"/>
    </row>
    <row r="360" spans="3:3" x14ac:dyDescent="0.3">
      <c r="C360" s="132"/>
    </row>
    <row r="361" spans="3:3" x14ac:dyDescent="0.3">
      <c r="C361" s="132"/>
    </row>
    <row r="362" spans="3:3" x14ac:dyDescent="0.3">
      <c r="C362" s="132"/>
    </row>
    <row r="363" spans="3:3" x14ac:dyDescent="0.3">
      <c r="C363" s="132"/>
    </row>
    <row r="364" spans="3:3" x14ac:dyDescent="0.3">
      <c r="C364" s="132"/>
    </row>
    <row r="365" spans="3:3" x14ac:dyDescent="0.3">
      <c r="C365" s="132"/>
    </row>
    <row r="366" spans="3:3" x14ac:dyDescent="0.3">
      <c r="C366" s="132"/>
    </row>
    <row r="367" spans="3:3" x14ac:dyDescent="0.3">
      <c r="C367" s="132"/>
    </row>
    <row r="368" spans="3:3" x14ac:dyDescent="0.3">
      <c r="C368" s="132"/>
    </row>
    <row r="369" spans="3:3" x14ac:dyDescent="0.3">
      <c r="C369" s="132"/>
    </row>
    <row r="370" spans="3:3" x14ac:dyDescent="0.3">
      <c r="C370" s="132"/>
    </row>
    <row r="371" spans="3:3" x14ac:dyDescent="0.3">
      <c r="C371" s="132"/>
    </row>
    <row r="372" spans="3:3" x14ac:dyDescent="0.3">
      <c r="C372" s="132"/>
    </row>
    <row r="373" spans="3:3" x14ac:dyDescent="0.3">
      <c r="C373" s="132"/>
    </row>
    <row r="374" spans="3:3" x14ac:dyDescent="0.3">
      <c r="C374" s="132"/>
    </row>
    <row r="375" spans="3:3" x14ac:dyDescent="0.3">
      <c r="C375" s="132"/>
    </row>
    <row r="376" spans="3:3" x14ac:dyDescent="0.3">
      <c r="C376" s="132"/>
    </row>
    <row r="377" spans="3:3" x14ac:dyDescent="0.3">
      <c r="C377" s="132"/>
    </row>
    <row r="378" spans="3:3" x14ac:dyDescent="0.3">
      <c r="C378" s="132"/>
    </row>
    <row r="379" spans="3:3" x14ac:dyDescent="0.3">
      <c r="C379" s="132"/>
    </row>
    <row r="380" spans="3:3" x14ac:dyDescent="0.3">
      <c r="C380" s="132"/>
    </row>
    <row r="381" spans="3:3" x14ac:dyDescent="0.3">
      <c r="C381" s="132"/>
    </row>
    <row r="382" spans="3:3" x14ac:dyDescent="0.3">
      <c r="C382" s="132"/>
    </row>
    <row r="383" spans="3:3" x14ac:dyDescent="0.3">
      <c r="C383" s="132"/>
    </row>
    <row r="384" spans="3:3" x14ac:dyDescent="0.3">
      <c r="C384" s="132"/>
    </row>
    <row r="385" spans="3:3" x14ac:dyDescent="0.3">
      <c r="C385" s="132"/>
    </row>
    <row r="386" spans="3:3" x14ac:dyDescent="0.3">
      <c r="C386" s="132"/>
    </row>
    <row r="387" spans="3:3" x14ac:dyDescent="0.3">
      <c r="C387" s="132"/>
    </row>
    <row r="388" spans="3:3" x14ac:dyDescent="0.3">
      <c r="C388" s="132"/>
    </row>
    <row r="389" spans="3:3" x14ac:dyDescent="0.3">
      <c r="C389" s="132"/>
    </row>
    <row r="390" spans="3:3" x14ac:dyDescent="0.3">
      <c r="C390" s="132"/>
    </row>
    <row r="391" spans="3:3" x14ac:dyDescent="0.3">
      <c r="C391" s="132"/>
    </row>
    <row r="392" spans="3:3" x14ac:dyDescent="0.3">
      <c r="C392" s="132"/>
    </row>
    <row r="393" spans="3:3" x14ac:dyDescent="0.3">
      <c r="C393" s="132"/>
    </row>
    <row r="394" spans="3:3" x14ac:dyDescent="0.3">
      <c r="C394" s="132"/>
    </row>
    <row r="395" spans="3:3" x14ac:dyDescent="0.3">
      <c r="C395" s="132"/>
    </row>
    <row r="396" spans="3:3" x14ac:dyDescent="0.3">
      <c r="C396" s="132"/>
    </row>
    <row r="397" spans="3:3" x14ac:dyDescent="0.3">
      <c r="C397" s="132"/>
    </row>
    <row r="398" spans="3:3" x14ac:dyDescent="0.3">
      <c r="C398" s="132"/>
    </row>
    <row r="399" spans="3:3" x14ac:dyDescent="0.3">
      <c r="C399" s="132"/>
    </row>
    <row r="400" spans="3:3" x14ac:dyDescent="0.3">
      <c r="C400" s="132"/>
    </row>
    <row r="401" spans="3:3" x14ac:dyDescent="0.3">
      <c r="C401" s="132"/>
    </row>
    <row r="402" spans="3:3" x14ac:dyDescent="0.3">
      <c r="C402" s="132"/>
    </row>
    <row r="403" spans="3:3" x14ac:dyDescent="0.3">
      <c r="C403" s="132"/>
    </row>
    <row r="404" spans="3:3" x14ac:dyDescent="0.3">
      <c r="C404" s="132"/>
    </row>
    <row r="405" spans="3:3" x14ac:dyDescent="0.3">
      <c r="C405" s="132"/>
    </row>
    <row r="406" spans="3:3" x14ac:dyDescent="0.3">
      <c r="C406" s="132"/>
    </row>
    <row r="407" spans="3:3" x14ac:dyDescent="0.3">
      <c r="C407" s="132"/>
    </row>
    <row r="408" spans="3:3" x14ac:dyDescent="0.3">
      <c r="C408" s="132"/>
    </row>
    <row r="409" spans="3:3" x14ac:dyDescent="0.3">
      <c r="C409" s="132"/>
    </row>
    <row r="410" spans="3:3" x14ac:dyDescent="0.3">
      <c r="C410" s="132"/>
    </row>
    <row r="411" spans="3:3" x14ac:dyDescent="0.3">
      <c r="C411" s="132"/>
    </row>
    <row r="412" spans="3:3" x14ac:dyDescent="0.3">
      <c r="C412" s="132"/>
    </row>
    <row r="413" spans="3:3" x14ac:dyDescent="0.3">
      <c r="C413" s="132"/>
    </row>
    <row r="414" spans="3:3" x14ac:dyDescent="0.3">
      <c r="C414" s="132"/>
    </row>
    <row r="415" spans="3:3" x14ac:dyDescent="0.3">
      <c r="C415" s="132"/>
    </row>
    <row r="416" spans="3:3" x14ac:dyDescent="0.3">
      <c r="C416" s="132"/>
    </row>
    <row r="417" spans="3:3" x14ac:dyDescent="0.3">
      <c r="C417" s="132"/>
    </row>
    <row r="418" spans="3:3" x14ac:dyDescent="0.3">
      <c r="C418" s="132"/>
    </row>
    <row r="419" spans="3:3" x14ac:dyDescent="0.3">
      <c r="C419" s="132"/>
    </row>
    <row r="420" spans="3:3" x14ac:dyDescent="0.3">
      <c r="C420" s="132"/>
    </row>
    <row r="421" spans="3:3" x14ac:dyDescent="0.3">
      <c r="C421" s="132"/>
    </row>
    <row r="422" spans="3:3" x14ac:dyDescent="0.3">
      <c r="C422" s="132"/>
    </row>
    <row r="423" spans="3:3" x14ac:dyDescent="0.3">
      <c r="C423" s="132"/>
    </row>
    <row r="424" spans="3:3" x14ac:dyDescent="0.3">
      <c r="C424" s="132"/>
    </row>
    <row r="425" spans="3:3" x14ac:dyDescent="0.3">
      <c r="C425" s="132"/>
    </row>
    <row r="426" spans="3:3" x14ac:dyDescent="0.3">
      <c r="C426" s="132"/>
    </row>
    <row r="427" spans="3:3" x14ac:dyDescent="0.3">
      <c r="C427" s="132"/>
    </row>
    <row r="428" spans="3:3" x14ac:dyDescent="0.3">
      <c r="C428" s="132"/>
    </row>
    <row r="429" spans="3:3" x14ac:dyDescent="0.3">
      <c r="C429" s="132"/>
    </row>
    <row r="430" spans="3:3" x14ac:dyDescent="0.3">
      <c r="C430" s="132"/>
    </row>
    <row r="431" spans="3:3" x14ac:dyDescent="0.3">
      <c r="C431" s="132"/>
    </row>
    <row r="432" spans="3:3" x14ac:dyDescent="0.3">
      <c r="C432" s="132"/>
    </row>
    <row r="433" spans="3:3" x14ac:dyDescent="0.3">
      <c r="C433" s="132"/>
    </row>
    <row r="434" spans="3:3" x14ac:dyDescent="0.3">
      <c r="C434" s="132"/>
    </row>
    <row r="435" spans="3:3" x14ac:dyDescent="0.3">
      <c r="C435" s="132"/>
    </row>
    <row r="436" spans="3:3" x14ac:dyDescent="0.3">
      <c r="C436" s="132"/>
    </row>
    <row r="437" spans="3:3" x14ac:dyDescent="0.3">
      <c r="C437" s="132"/>
    </row>
    <row r="438" spans="3:3" x14ac:dyDescent="0.3">
      <c r="C438" s="132"/>
    </row>
    <row r="439" spans="3:3" x14ac:dyDescent="0.3">
      <c r="C439" s="132"/>
    </row>
    <row r="440" spans="3:3" x14ac:dyDescent="0.3">
      <c r="C440" s="132"/>
    </row>
    <row r="441" spans="3:3" x14ac:dyDescent="0.3">
      <c r="C441" s="132"/>
    </row>
    <row r="442" spans="3:3" x14ac:dyDescent="0.3">
      <c r="C442" s="132"/>
    </row>
    <row r="443" spans="3:3" x14ac:dyDescent="0.3">
      <c r="C443" s="132"/>
    </row>
    <row r="444" spans="3:3" x14ac:dyDescent="0.3">
      <c r="C444" s="132"/>
    </row>
    <row r="445" spans="3:3" x14ac:dyDescent="0.3">
      <c r="C445" s="132"/>
    </row>
    <row r="446" spans="3:3" x14ac:dyDescent="0.3">
      <c r="C446" s="132"/>
    </row>
    <row r="447" spans="3:3" x14ac:dyDescent="0.3">
      <c r="C447" s="132"/>
    </row>
    <row r="448" spans="3:3" x14ac:dyDescent="0.3">
      <c r="C448" s="132"/>
    </row>
    <row r="449" spans="3:3" x14ac:dyDescent="0.3">
      <c r="C449" s="132"/>
    </row>
    <row r="450" spans="3:3" x14ac:dyDescent="0.3">
      <c r="C450" s="132"/>
    </row>
    <row r="451" spans="3:3" x14ac:dyDescent="0.3">
      <c r="C451" s="132"/>
    </row>
    <row r="452" spans="3:3" x14ac:dyDescent="0.3">
      <c r="C452" s="132"/>
    </row>
    <row r="453" spans="3:3" x14ac:dyDescent="0.3">
      <c r="C453" s="132"/>
    </row>
    <row r="454" spans="3:3" x14ac:dyDescent="0.3">
      <c r="C454" s="132"/>
    </row>
    <row r="455" spans="3:3" x14ac:dyDescent="0.3">
      <c r="C455" s="132"/>
    </row>
    <row r="456" spans="3:3" x14ac:dyDescent="0.3">
      <c r="C456" s="132"/>
    </row>
    <row r="457" spans="3:3" x14ac:dyDescent="0.3">
      <c r="C457" s="132"/>
    </row>
    <row r="458" spans="3:3" x14ac:dyDescent="0.3">
      <c r="C458" s="132"/>
    </row>
    <row r="459" spans="3:3" x14ac:dyDescent="0.3">
      <c r="C459" s="132"/>
    </row>
  </sheetData>
  <mergeCells count="2">
    <mergeCell ref="B2:G2"/>
    <mergeCell ref="A83:E83"/>
  </mergeCells>
  <dataValidations count="14">
    <dataValidation type="list" allowBlank="1" showInputMessage="1" showErrorMessage="1" sqref="D65">
      <formula1>$BB$11:$BB$1528</formula1>
    </dataValidation>
    <dataValidation type="list" allowBlank="1" showInputMessage="1" showErrorMessage="1" sqref="D60">
      <formula1>$BB$11:$BB$1477</formula1>
    </dataValidation>
    <dataValidation type="list" allowBlank="1" showInputMessage="1" showErrorMessage="1" sqref="D77 C149">
      <formula1>$BB$11:$BB$1526</formula1>
    </dataValidation>
    <dataValidation type="list" allowBlank="1" showInputMessage="1" showErrorMessage="1" sqref="C73">
      <formula1>$BB$11:$BB$1540</formula1>
    </dataValidation>
    <dataValidation type="list" allowBlank="1" showInputMessage="1" showErrorMessage="1" sqref="C73">
      <formula1>$BB$11:$BB$1461</formula1>
    </dataValidation>
    <dataValidation type="list" allowBlank="1" showInputMessage="1" showErrorMessage="1" sqref="C73">
      <formula1>$BB$11:$BB$1534</formula1>
    </dataValidation>
    <dataValidation type="list" allowBlank="1" showInputMessage="1" showErrorMessage="1" sqref="C79 D80">
      <formula1>$BB$9:$BB$1525</formula1>
    </dataValidation>
    <dataValidation type="list" allowBlank="1" showInputMessage="1" showErrorMessage="1" sqref="C107">
      <formula1>$BB$11:$BB$1525</formula1>
    </dataValidation>
    <dataValidation type="list" allowBlank="1" showInputMessage="1" showErrorMessage="1" sqref="C119 D129 D127 C121">
      <formula1>$BB$11:$BB$1524</formula1>
    </dataValidation>
    <dataValidation type="list" allowBlank="1" showInputMessage="1" showErrorMessage="1" sqref="D108">
      <formula1>$BC$11:$BC$1531</formula1>
    </dataValidation>
    <dataValidation type="list" allowBlank="1" showInputMessage="1" showErrorMessage="1" sqref="C128 C122:C126 D150:D151 C152:C153 C138:C139 S153 C89:C91 D87:D88 C94:C97 D92:D93 C99:C101 C103:C104 D102 C131:C132 D130 C134 D135:D137">
      <formula1>$BC$11:$BC$1480</formula1>
    </dataValidation>
    <dataValidation type="list" allowBlank="1" showInputMessage="1" showErrorMessage="1" sqref="D111:D115 D106 D146:D147">
      <formula1>$BC$11:$BC$1483</formula1>
    </dataValidation>
    <dataValidation type="list" allowBlank="1" showInputMessage="1" showErrorMessage="1" sqref="D120 D109 D145">
      <formula1>$BC$11:$BC$1485</formula1>
    </dataValidation>
    <dataValidation type="list" allowBlank="1" showInputMessage="1" showErrorMessage="1" sqref="C141">
      <formula1>$BC$12:$BC$1485</formula1>
    </dataValidation>
  </dataValidations>
  <pageMargins left="0.2" right="0.2" top="0.75" bottom="0.75" header="0.3" footer="0.3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D5" sqref="D5"/>
    </sheetView>
  </sheetViews>
  <sheetFormatPr defaultRowHeight="14.4" x14ac:dyDescent="0.3"/>
  <cols>
    <col min="1" max="1" width="4.44140625" customWidth="1"/>
    <col min="2" max="2" width="15.88671875" customWidth="1"/>
    <col min="3" max="3" width="33.5546875" customWidth="1"/>
    <col min="4" max="4" width="40" customWidth="1"/>
    <col min="5" max="5" width="30.109375" customWidth="1"/>
  </cols>
  <sheetData>
    <row r="2" spans="2:5" ht="34.5" customHeight="1" x14ac:dyDescent="0.25">
      <c r="B2" s="45" t="s">
        <v>95</v>
      </c>
      <c r="C2" s="45" t="s">
        <v>154</v>
      </c>
      <c r="D2" s="45" t="s">
        <v>155</v>
      </c>
      <c r="E2" s="45" t="s">
        <v>151</v>
      </c>
    </row>
    <row r="3" spans="2:5" ht="49.5" customHeight="1" x14ac:dyDescent="0.25">
      <c r="B3" s="46">
        <v>1</v>
      </c>
      <c r="C3" s="47" t="s">
        <v>156</v>
      </c>
      <c r="D3" s="48" t="s">
        <v>226</v>
      </c>
      <c r="E3" s="49" t="s">
        <v>157</v>
      </c>
    </row>
    <row r="4" spans="2:5" ht="42" customHeight="1" x14ac:dyDescent="0.25">
      <c r="B4" s="46">
        <f t="shared" ref="B4:B6" si="0">+B3+1</f>
        <v>2</v>
      </c>
      <c r="C4" s="47" t="s">
        <v>158</v>
      </c>
      <c r="D4" s="48" t="s">
        <v>159</v>
      </c>
      <c r="E4" s="49" t="s">
        <v>160</v>
      </c>
    </row>
    <row r="5" spans="2:5" ht="35.25" customHeight="1" x14ac:dyDescent="0.25">
      <c r="B5" s="46">
        <f t="shared" si="0"/>
        <v>3</v>
      </c>
      <c r="C5" s="47" t="s">
        <v>161</v>
      </c>
      <c r="D5" s="48" t="s">
        <v>162</v>
      </c>
      <c r="E5" s="49" t="s">
        <v>163</v>
      </c>
    </row>
    <row r="6" spans="2:5" ht="39" customHeight="1" x14ac:dyDescent="0.25">
      <c r="B6" s="46">
        <f t="shared" si="0"/>
        <v>4</v>
      </c>
      <c r="C6" s="47" t="s">
        <v>164</v>
      </c>
      <c r="D6" s="48" t="s">
        <v>165</v>
      </c>
      <c r="E6" s="49" t="s">
        <v>166</v>
      </c>
    </row>
    <row r="7" spans="2:5" ht="42" customHeight="1" x14ac:dyDescent="0.25">
      <c r="B7" s="46">
        <v>5</v>
      </c>
      <c r="C7" s="47" t="s">
        <v>167</v>
      </c>
      <c r="D7" s="48" t="s">
        <v>168</v>
      </c>
      <c r="E7" s="50" t="s">
        <v>169</v>
      </c>
    </row>
  </sheetData>
  <pageMargins left="0.7" right="0.7" top="0.75" bottom="0.75" header="0.3" footer="0.3"/>
  <pageSetup paperSize="9" scale="8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>
      <selection activeCell="C10" sqref="C10"/>
    </sheetView>
  </sheetViews>
  <sheetFormatPr defaultRowHeight="14.4" x14ac:dyDescent="0.3"/>
  <cols>
    <col min="1" max="1" width="5.109375" customWidth="1"/>
    <col min="2" max="2" width="38.5546875" customWidth="1"/>
    <col min="3" max="3" width="28.88671875" customWidth="1"/>
  </cols>
  <sheetData>
    <row r="1" spans="2:6" ht="15" x14ac:dyDescent="0.25">
      <c r="B1" t="s">
        <v>199</v>
      </c>
    </row>
    <row r="2" spans="2:6" ht="15" x14ac:dyDescent="0.25">
      <c r="E2" s="274"/>
      <c r="F2" s="274"/>
    </row>
    <row r="3" spans="2:6" ht="15" x14ac:dyDescent="0.25">
      <c r="B3" s="129" t="s">
        <v>194</v>
      </c>
      <c r="C3" s="129" t="s">
        <v>195</v>
      </c>
      <c r="E3" s="382"/>
      <c r="F3" s="383"/>
    </row>
    <row r="4" spans="2:6" ht="15" x14ac:dyDescent="0.25">
      <c r="B4" s="138"/>
      <c r="C4" s="138"/>
    </row>
    <row r="5" spans="2:6" ht="15" x14ac:dyDescent="0.25">
      <c r="B5" s="144"/>
      <c r="C5" s="144"/>
    </row>
    <row r="6" spans="2:6" ht="15" x14ac:dyDescent="0.25">
      <c r="B6" s="136"/>
      <c r="C6" s="143"/>
    </row>
    <row r="7" spans="2:6" ht="15" x14ac:dyDescent="0.25">
      <c r="B7" s="136"/>
      <c r="C7" s="143"/>
    </row>
    <row r="8" spans="2:6" ht="15" x14ac:dyDescent="0.25">
      <c r="B8" s="136"/>
      <c r="C8" s="143"/>
    </row>
    <row r="9" spans="2:6" ht="15" x14ac:dyDescent="0.25">
      <c r="B9" s="133"/>
      <c r="C9" s="143"/>
    </row>
    <row r="10" spans="2:6" ht="15" x14ac:dyDescent="0.25">
      <c r="B10" s="134"/>
      <c r="C10" s="143"/>
    </row>
    <row r="11" spans="2:6" ht="15" x14ac:dyDescent="0.25">
      <c r="B11" s="134"/>
      <c r="C11" s="143"/>
    </row>
    <row r="12" spans="2:6" ht="15" x14ac:dyDescent="0.25">
      <c r="B12" s="134"/>
      <c r="C12" s="143"/>
    </row>
    <row r="13" spans="2:6" ht="15" x14ac:dyDescent="0.25">
      <c r="B13" s="143"/>
      <c r="C13" s="143"/>
    </row>
    <row r="14" spans="2:6" ht="15" x14ac:dyDescent="0.25">
      <c r="B14" s="143"/>
      <c r="C14" s="143"/>
    </row>
    <row r="15" spans="2:6" ht="15" x14ac:dyDescent="0.25">
      <c r="B15" s="143"/>
      <c r="C15" s="143"/>
    </row>
    <row r="16" spans="2:6" ht="15" x14ac:dyDescent="0.25">
      <c r="B16" s="143"/>
      <c r="C16" s="143"/>
    </row>
    <row r="17" spans="2:3" ht="15" x14ac:dyDescent="0.25">
      <c r="B17" s="142"/>
      <c r="C17" s="143"/>
    </row>
    <row r="18" spans="2:3" x14ac:dyDescent="0.3">
      <c r="B18" s="136"/>
      <c r="C18" s="143"/>
    </row>
    <row r="19" spans="2:3" x14ac:dyDescent="0.3">
      <c r="B19" s="143"/>
      <c r="C19" s="143"/>
    </row>
    <row r="20" spans="2:3" x14ac:dyDescent="0.3">
      <c r="B20" s="143"/>
      <c r="C20" s="143"/>
    </row>
    <row r="21" spans="2:3" x14ac:dyDescent="0.3">
      <c r="B21" s="143"/>
      <c r="C21" s="143"/>
    </row>
    <row r="22" spans="2:3" x14ac:dyDescent="0.3">
      <c r="B22" s="143"/>
      <c r="C22" s="143"/>
    </row>
    <row r="23" spans="2:3" x14ac:dyDescent="0.3">
      <c r="B23" s="143"/>
      <c r="C23" s="143"/>
    </row>
    <row r="24" spans="2:3" x14ac:dyDescent="0.3">
      <c r="B24" s="137"/>
      <c r="C24" s="143"/>
    </row>
    <row r="25" spans="2:3" x14ac:dyDescent="0.3">
      <c r="B25" s="143"/>
      <c r="C25" s="143"/>
    </row>
    <row r="26" spans="2:3" x14ac:dyDescent="0.3">
      <c r="B26" s="143"/>
      <c r="C26" s="143"/>
    </row>
    <row r="27" spans="2:3" x14ac:dyDescent="0.3">
      <c r="B27" s="143"/>
      <c r="C27" s="143"/>
    </row>
    <row r="28" spans="2:3" x14ac:dyDescent="0.3">
      <c r="B28" s="143"/>
      <c r="C28" s="143"/>
    </row>
    <row r="29" spans="2:3" x14ac:dyDescent="0.3">
      <c r="B29" s="143"/>
      <c r="C29" s="143"/>
    </row>
    <row r="30" spans="2:3" x14ac:dyDescent="0.3">
      <c r="B30" s="143"/>
      <c r="C30" s="143"/>
    </row>
    <row r="31" spans="2:3" x14ac:dyDescent="0.3">
      <c r="B31" s="144"/>
      <c r="C31" s="143"/>
    </row>
    <row r="32" spans="2:3" x14ac:dyDescent="0.3">
      <c r="B32" s="143"/>
      <c r="C32" s="143"/>
    </row>
    <row r="33" spans="2:3" x14ac:dyDescent="0.3">
      <c r="B33" s="143"/>
      <c r="C33" s="143"/>
    </row>
    <row r="34" spans="2:3" x14ac:dyDescent="0.3">
      <c r="B34" s="145"/>
      <c r="C34" s="143"/>
    </row>
    <row r="35" spans="2:3" x14ac:dyDescent="0.3">
      <c r="B35" s="143"/>
      <c r="C35" s="143"/>
    </row>
    <row r="36" spans="2:3" x14ac:dyDescent="0.3">
      <c r="B36" s="135"/>
      <c r="C36" s="146"/>
    </row>
    <row r="37" spans="2:3" x14ac:dyDescent="0.3">
      <c r="B37" s="135"/>
      <c r="C37" s="146"/>
    </row>
    <row r="38" spans="2:3" x14ac:dyDescent="0.3">
      <c r="B38" s="147"/>
      <c r="C38" s="146"/>
    </row>
    <row r="39" spans="2:3" x14ac:dyDescent="0.3">
      <c r="B39" s="135"/>
      <c r="C39" s="146"/>
    </row>
    <row r="40" spans="2:3" x14ac:dyDescent="0.3">
      <c r="B40" s="135"/>
      <c r="C40" s="146"/>
    </row>
    <row r="41" spans="2:3" x14ac:dyDescent="0.3">
      <c r="B41" s="148"/>
      <c r="C41" s="146"/>
    </row>
    <row r="42" spans="2:3" x14ac:dyDescent="0.3">
      <c r="B42" s="135"/>
      <c r="C42" s="146"/>
    </row>
    <row r="43" spans="2:3" x14ac:dyDescent="0.3">
      <c r="B43" s="135"/>
      <c r="C43" s="146"/>
    </row>
    <row r="44" spans="2:3" x14ac:dyDescent="0.3">
      <c r="B44" s="135"/>
      <c r="C44" s="146"/>
    </row>
    <row r="45" spans="2:3" x14ac:dyDescent="0.3">
      <c r="B45" s="135"/>
      <c r="C45" s="146"/>
    </row>
    <row r="46" spans="2:3" x14ac:dyDescent="0.3">
      <c r="B46" s="135"/>
      <c r="C46" s="146"/>
    </row>
    <row r="47" spans="2:3" x14ac:dyDescent="0.3">
      <c r="B47" s="135"/>
      <c r="C47" s="146"/>
    </row>
    <row r="48" spans="2:3" x14ac:dyDescent="0.3">
      <c r="B48" s="135"/>
      <c r="C48" s="146"/>
    </row>
    <row r="49" spans="2:3" x14ac:dyDescent="0.3">
      <c r="B49" s="135"/>
      <c r="C49" s="146"/>
    </row>
    <row r="50" spans="2:3" x14ac:dyDescent="0.3">
      <c r="B50" s="135"/>
      <c r="C50" s="146"/>
    </row>
    <row r="51" spans="2:3" x14ac:dyDescent="0.3">
      <c r="B51" s="135"/>
      <c r="C51" s="146"/>
    </row>
    <row r="52" spans="2:3" x14ac:dyDescent="0.3">
      <c r="B52" s="135"/>
      <c r="C52" s="146"/>
    </row>
    <row r="53" spans="2:3" x14ac:dyDescent="0.3">
      <c r="B53" s="135"/>
      <c r="C53" s="146"/>
    </row>
    <row r="54" spans="2:3" x14ac:dyDescent="0.3">
      <c r="B54" s="135"/>
      <c r="C54" s="146"/>
    </row>
    <row r="55" spans="2:3" x14ac:dyDescent="0.3">
      <c r="B55" s="135"/>
      <c r="C55" s="146"/>
    </row>
    <row r="56" spans="2:3" x14ac:dyDescent="0.3">
      <c r="B56" s="143"/>
      <c r="C56" s="146"/>
    </row>
    <row r="57" spans="2:3" x14ac:dyDescent="0.3">
      <c r="B57" s="135"/>
      <c r="C57" s="146"/>
    </row>
    <row r="58" spans="2:3" x14ac:dyDescent="0.3">
      <c r="B58" s="135"/>
      <c r="C58" s="146"/>
    </row>
    <row r="59" spans="2:3" x14ac:dyDescent="0.3">
      <c r="B59" s="135"/>
      <c r="C59" s="146"/>
    </row>
    <row r="60" spans="2:3" x14ac:dyDescent="0.3">
      <c r="B60" s="135"/>
      <c r="C60" s="146"/>
    </row>
  </sheetData>
  <conditionalFormatting sqref="B4:C54">
    <cfRule type="duplicateValues" dxfId="0" priority="1"/>
  </conditionalFormatting>
  <dataValidations count="5">
    <dataValidation type="list" allowBlank="1" showInputMessage="1" showErrorMessage="1" sqref="B6:B8">
      <formula1>$BA$15:$BA$1532</formula1>
    </dataValidation>
    <dataValidation type="list" allowBlank="1" showInputMessage="1" showErrorMessage="1" sqref="B18">
      <formula1>$BC$15:$BC$1532</formula1>
    </dataValidation>
    <dataValidation type="list" allowBlank="1" showInputMessage="1" showErrorMessage="1" sqref="B24">
      <formula1>$BC$14:$BC$1534</formula1>
    </dataValidation>
    <dataValidation type="list" allowBlank="1" showInputMessage="1" showErrorMessage="1" sqref="B34">
      <formula1>$BB$11:$BB$1486</formula1>
    </dataValidation>
    <dataValidation type="list" allowBlank="1" showInputMessage="1" showErrorMessage="1" sqref="B36:B55 B57:B60">
      <formula1>$BB$11:$BB$1484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7" sqref="D7"/>
    </sheetView>
  </sheetViews>
  <sheetFormatPr defaultRowHeight="14.4" x14ac:dyDescent="0.3"/>
  <cols>
    <col min="1" max="1" width="20.109375" customWidth="1"/>
    <col min="2" max="2" width="9" bestFit="1" customWidth="1"/>
    <col min="6" max="6" width="3.6640625" customWidth="1"/>
    <col min="7" max="11" width="23.6640625" customWidth="1"/>
  </cols>
  <sheetData>
    <row r="1" spans="1:10" ht="15" x14ac:dyDescent="0.25">
      <c r="A1" t="s">
        <v>1</v>
      </c>
      <c r="B1" t="s">
        <v>75</v>
      </c>
      <c r="C1" t="s">
        <v>76</v>
      </c>
      <c r="D1" t="s">
        <v>9</v>
      </c>
      <c r="G1" s="9" t="s">
        <v>16</v>
      </c>
      <c r="H1" s="9" t="s">
        <v>17</v>
      </c>
      <c r="I1" s="8" t="s">
        <v>18</v>
      </c>
      <c r="J1" s="9" t="s">
        <v>19</v>
      </c>
    </row>
    <row r="2" spans="1:10" ht="15.75" x14ac:dyDescent="0.25">
      <c r="A2" t="s">
        <v>2</v>
      </c>
      <c r="B2" t="s">
        <v>4</v>
      </c>
      <c r="C2" t="s">
        <v>77</v>
      </c>
      <c r="D2">
        <v>2015</v>
      </c>
      <c r="G2" s="5" t="s">
        <v>6</v>
      </c>
      <c r="H2" s="6">
        <v>407798</v>
      </c>
      <c r="I2" s="6">
        <v>136376</v>
      </c>
      <c r="J2" s="7">
        <v>15876</v>
      </c>
    </row>
    <row r="3" spans="1:10" ht="15.75" x14ac:dyDescent="0.25">
      <c r="A3" t="s">
        <v>3</v>
      </c>
      <c r="B3" t="s">
        <v>5</v>
      </c>
      <c r="C3" t="s">
        <v>78</v>
      </c>
      <c r="D3">
        <v>2016</v>
      </c>
      <c r="G3" s="2" t="s">
        <v>7</v>
      </c>
      <c r="H3" s="3">
        <v>578344</v>
      </c>
      <c r="I3" s="3">
        <v>173870</v>
      </c>
      <c r="J3" s="4">
        <v>26040</v>
      </c>
    </row>
    <row r="4" spans="1:10" ht="15.75" x14ac:dyDescent="0.25">
      <c r="B4" t="s">
        <v>6</v>
      </c>
      <c r="C4" t="s">
        <v>79</v>
      </c>
      <c r="D4">
        <v>2017</v>
      </c>
      <c r="G4" s="2" t="s">
        <v>4</v>
      </c>
      <c r="H4" s="3">
        <v>1941933</v>
      </c>
      <c r="I4" s="3">
        <v>618912</v>
      </c>
      <c r="J4" s="4">
        <v>77135</v>
      </c>
    </row>
    <row r="5" spans="1:10" ht="15.75" x14ac:dyDescent="0.25">
      <c r="B5" t="s">
        <v>7</v>
      </c>
      <c r="C5" t="s">
        <v>80</v>
      </c>
      <c r="D5">
        <v>2018</v>
      </c>
      <c r="G5" s="2" t="s">
        <v>5</v>
      </c>
      <c r="H5" s="3">
        <v>731437</v>
      </c>
      <c r="I5" s="3">
        <v>222656</v>
      </c>
      <c r="J5" s="4">
        <v>36256</v>
      </c>
    </row>
    <row r="6" spans="1:10" ht="15.75" x14ac:dyDescent="0.25">
      <c r="B6" t="s">
        <v>8</v>
      </c>
      <c r="C6" t="s">
        <v>81</v>
      </c>
      <c r="D6">
        <v>2019</v>
      </c>
      <c r="G6" s="11" t="s">
        <v>8</v>
      </c>
      <c r="H6" s="12">
        <v>193100</v>
      </c>
      <c r="I6" s="12">
        <v>40551</v>
      </c>
      <c r="J6" s="13">
        <v>5480</v>
      </c>
    </row>
    <row r="7" spans="1:10" ht="15" x14ac:dyDescent="0.25">
      <c r="C7" t="s">
        <v>82</v>
      </c>
    </row>
    <row r="8" spans="1:10" ht="15" x14ac:dyDescent="0.25">
      <c r="C8" t="s">
        <v>83</v>
      </c>
    </row>
    <row r="9" spans="1:10" ht="15" x14ac:dyDescent="0.25">
      <c r="C9" t="s">
        <v>84</v>
      </c>
    </row>
    <row r="10" spans="1:10" ht="15" x14ac:dyDescent="0.25">
      <c r="C10" t="s">
        <v>85</v>
      </c>
    </row>
    <row r="11" spans="1:10" ht="15" x14ac:dyDescent="0.25">
      <c r="C11" t="s">
        <v>86</v>
      </c>
    </row>
    <row r="12" spans="1:10" ht="15" x14ac:dyDescent="0.25">
      <c r="C12" t="s">
        <v>87</v>
      </c>
    </row>
    <row r="13" spans="1:10" ht="15" x14ac:dyDescent="0.25">
      <c r="C13" t="s">
        <v>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HIO</vt:lpstr>
      <vt:lpstr>HCP</vt:lpstr>
      <vt:lpstr>Admission</vt:lpstr>
      <vt:lpstr>PPN</vt:lpstr>
      <vt:lpstr>ICD-codes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A&amp;Z</cp:lastModifiedBy>
  <cp:lastPrinted>2018-02-09T11:19:12Z</cp:lastPrinted>
  <dcterms:created xsi:type="dcterms:W3CDTF">2015-03-26T22:17:46Z</dcterms:created>
  <dcterms:modified xsi:type="dcterms:W3CDTF">2018-09-13T18:56:28Z</dcterms:modified>
</cp:coreProperties>
</file>