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2420" windowHeight="5856"/>
  </bookViews>
  <sheets>
    <sheet name="HIO" sheetId="1" r:id="rId1"/>
    <sheet name="HCP" sheetId="6" r:id="rId2"/>
    <sheet name="Admission" sheetId="5" r:id="rId3"/>
    <sheet name="PPN" sheetId="7" r:id="rId4"/>
    <sheet name="ICD-codes" sheetId="8" r:id="rId5"/>
    <sheet name="Sheet1" sheetId="4" state="hidden" r:id="rId6"/>
  </sheets>
  <externalReferences>
    <externalReference r:id="rId7"/>
  </externalReferences>
  <definedNames>
    <definedName name="_xlnm._FilterDatabase" localSheetId="2" hidden="1">Admission!$B$3:$M$3</definedName>
    <definedName name="Province">Table1[#All]</definedName>
  </definedNames>
  <calcPr calcId="179017"/>
</workbook>
</file>

<file path=xl/calcChain.xml><?xml version="1.0" encoding="utf-8"?>
<calcChain xmlns="http://schemas.openxmlformats.org/spreadsheetml/2006/main">
  <c r="J9" i="5" l="1"/>
  <c r="J114" i="5"/>
  <c r="J113" i="5"/>
  <c r="J116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8" i="5"/>
  <c r="J7" i="5"/>
  <c r="J6" i="5"/>
  <c r="J5" i="5"/>
  <c r="H27" i="6"/>
  <c r="H21" i="6"/>
  <c r="G63" i="6" l="1"/>
  <c r="F63" i="6"/>
  <c r="E82" i="1" l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I34" i="1" s="1"/>
  <c r="H28" i="1"/>
  <c r="H34" i="1" s="1"/>
  <c r="G28" i="1"/>
  <c r="G34" i="1" s="1"/>
  <c r="F28" i="1"/>
  <c r="F34" i="1" s="1"/>
  <c r="E28" i="1"/>
  <c r="E34" i="1" s="1"/>
  <c r="D28" i="1"/>
  <c r="D34" i="1" s="1"/>
  <c r="H23" i="1"/>
  <c r="F23" i="1"/>
  <c r="H22" i="1"/>
  <c r="F22" i="1"/>
  <c r="H15" i="1"/>
  <c r="F82" i="1" l="1"/>
  <c r="G82" i="1"/>
  <c r="H82" i="1"/>
  <c r="G94" i="1" l="1"/>
  <c r="F94" i="1"/>
  <c r="E94" i="1"/>
  <c r="H38" i="6" l="1"/>
  <c r="I38" i="6"/>
  <c r="J38" i="6"/>
  <c r="H94" i="1" l="1"/>
  <c r="G38" i="6" l="1"/>
  <c r="F38" i="6"/>
  <c r="E38" i="6"/>
  <c r="J82" i="6" l="1"/>
  <c r="J57" i="6"/>
  <c r="F57" i="6"/>
  <c r="B4" i="7" l="1"/>
  <c r="B5" i="7" s="1"/>
  <c r="B6" i="7" s="1"/>
</calcChain>
</file>

<file path=xl/sharedStrings.xml><?xml version="1.0" encoding="utf-8"?>
<sst xmlns="http://schemas.openxmlformats.org/spreadsheetml/2006/main" count="1037" uniqueCount="490">
  <si>
    <t>Social Health Protection Programme</t>
  </si>
  <si>
    <t>Province</t>
  </si>
  <si>
    <t xml:space="preserve">Khyber Pakhtunkhwa </t>
  </si>
  <si>
    <t>Gilgit Baltistan</t>
  </si>
  <si>
    <t>Mardan</t>
  </si>
  <si>
    <t>Kohat</t>
  </si>
  <si>
    <t>Chitral</t>
  </si>
  <si>
    <t>Malakand</t>
  </si>
  <si>
    <t>Gilgit</t>
  </si>
  <si>
    <t>Year</t>
  </si>
  <si>
    <t>Report Prepared by:</t>
  </si>
  <si>
    <t>Sing.: …………………….</t>
  </si>
  <si>
    <t>I. Population Coverage</t>
  </si>
  <si>
    <t>Total (in District)</t>
  </si>
  <si>
    <t>Households</t>
  </si>
  <si>
    <t>Population</t>
  </si>
  <si>
    <t>Name of Districts</t>
  </si>
  <si>
    <t>Estimated population</t>
  </si>
  <si>
    <t>Population of beneficiaries</t>
  </si>
  <si>
    <t># households beneficiary</t>
  </si>
  <si>
    <t>Total</t>
  </si>
  <si>
    <t>Eligible Population</t>
  </si>
  <si>
    <t>Population Profile of Insured Population (Cumulative)</t>
  </si>
  <si>
    <t>Age Group</t>
  </si>
  <si>
    <t>Male</t>
  </si>
  <si>
    <t>Female</t>
  </si>
  <si>
    <t>Under 1 year</t>
  </si>
  <si>
    <t>1 to 4 years</t>
  </si>
  <si>
    <t>5 to 14 years</t>
  </si>
  <si>
    <t>15 to 49 years</t>
  </si>
  <si>
    <t>60 years or more</t>
  </si>
  <si>
    <t>50 to 59 years</t>
  </si>
  <si>
    <t>Insured Population</t>
  </si>
  <si>
    <t>II. Service Provision</t>
  </si>
  <si>
    <t>Private</t>
  </si>
  <si>
    <t>Public</t>
  </si>
  <si>
    <t>Pak Army</t>
  </si>
  <si>
    <t>Hospitals in District and visited/empaneled during the month</t>
  </si>
  <si>
    <t>Total Number of Hospitals in the district</t>
  </si>
  <si>
    <t>Visited Hospitals during reporting month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</si>
  <si>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</si>
  <si>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</si>
  <si>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</si>
  <si>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</si>
  <si>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Surgical</t>
  </si>
  <si>
    <t>Non-surgical</t>
  </si>
  <si>
    <t>Type of insured population</t>
  </si>
  <si>
    <t>Number of Admissions by Treatment</t>
  </si>
  <si>
    <t>Public Hospitals</t>
  </si>
  <si>
    <t>Private Hospitals</t>
  </si>
  <si>
    <t>a. In Public Sector Hospitals</t>
  </si>
  <si>
    <t>b. In Private Hospitals</t>
  </si>
  <si>
    <t>c. Total Admissions</t>
  </si>
  <si>
    <t>IV. Cost of Treatment and Claims</t>
  </si>
  <si>
    <t>Admissions</t>
  </si>
  <si>
    <t>Cost</t>
  </si>
  <si>
    <t>Public Sector</t>
  </si>
  <si>
    <t>Type of Hospitals</t>
  </si>
  <si>
    <t>V. Claims submitted and settled</t>
  </si>
  <si>
    <t># Claims Submitted</t>
  </si>
  <si>
    <t>Amount Claimed</t>
  </si>
  <si>
    <t># Claims Settled</t>
  </si>
  <si>
    <t>Amount Disbursed</t>
  </si>
  <si>
    <t>Average Length of Stay (ALOS) of insured patients</t>
  </si>
  <si>
    <t>Surgical cases</t>
  </si>
  <si>
    <t>Non-surgical cases</t>
  </si>
  <si>
    <t>Overall</t>
  </si>
  <si>
    <t>VI. Marketing Activities</t>
  </si>
  <si>
    <t>Monthly Report by Health Insurance Organization</t>
  </si>
  <si>
    <t>Report Checked and Verified by:</t>
  </si>
  <si>
    <t xml:space="preserve">  Total enrolled amongst eligible population</t>
  </si>
  <si>
    <t xml:space="preserve">  Total enrolled amongst general population</t>
  </si>
  <si>
    <t>Hospitals Fulfilling empanelment Criteria</t>
  </si>
  <si>
    <t>Surgical/Obstetric Treatment</t>
  </si>
  <si>
    <t>Signature: …………………………………….</t>
  </si>
  <si>
    <t>Districts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</si>
  <si>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</si>
  <si>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</si>
  <si>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</si>
  <si>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</si>
  <si>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</si>
  <si>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</si>
  <si>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</si>
  <si>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</si>
  <si>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</si>
  <si>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</si>
  <si>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</si>
  <si>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</si>
  <si>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</si>
  <si>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Insured from Target Population</t>
  </si>
  <si>
    <t>Target Population</t>
  </si>
  <si>
    <t>Private (NGO)</t>
  </si>
  <si>
    <t>Obstetric</t>
  </si>
  <si>
    <t>b. Non-surgical Admissions  (private hospitals include both for-profit and NGO)</t>
  </si>
  <si>
    <t>Note: Private hospitals (if not specified otherwise) include both for-profit and NGO managed.</t>
  </si>
  <si>
    <t>S.No</t>
  </si>
  <si>
    <t>Gender</t>
  </si>
  <si>
    <t>Age</t>
  </si>
  <si>
    <t>Hospital type</t>
  </si>
  <si>
    <t xml:space="preserve">  District</t>
  </si>
  <si>
    <t xml:space="preserve">  Year</t>
  </si>
  <si>
    <t xml:space="preserve">  Province</t>
  </si>
  <si>
    <t>a. Surgical/Obstetric Admissions (private hospitals include both for-profit and NGO)</t>
  </si>
  <si>
    <t xml:space="preserve">      Monthly Report by Health Care Providers</t>
  </si>
  <si>
    <t xml:space="preserve">   Name of Health Facility</t>
  </si>
  <si>
    <t xml:space="preserve">  Type of Health Facility (Government or Private)</t>
  </si>
  <si>
    <t>District</t>
  </si>
  <si>
    <t>Services Provided during reporting month</t>
  </si>
  <si>
    <t>Total Number of Beds for inpatients</t>
  </si>
  <si>
    <t>Total Admissions during reporting month</t>
  </si>
  <si>
    <t>Total Occupied Bed Days (OBDs) during the month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</si>
  <si>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</si>
  <si>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</si>
  <si>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</si>
  <si>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</si>
  <si>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</si>
  <si>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</si>
  <si>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</si>
  <si>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</si>
  <si>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</si>
  <si>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</si>
  <si>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</si>
  <si>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</si>
  <si>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</si>
  <si>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</si>
  <si>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Cost of Treatment</t>
  </si>
  <si>
    <t>Type of cases</t>
  </si>
  <si>
    <t>Number of Admission</t>
  </si>
  <si>
    <t>Amount billed</t>
  </si>
  <si>
    <t>Claims submitted and settled</t>
  </si>
  <si>
    <t>Indicator</t>
  </si>
  <si>
    <t>Number of claims</t>
  </si>
  <si>
    <t>Claims submitted during last month*</t>
  </si>
  <si>
    <t>Claims submitted during the reporting month</t>
  </si>
  <si>
    <t>Cumulative claims submitted so far**</t>
  </si>
  <si>
    <t>Cumulative claims rejected so far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</si>
  <si>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</si>
  <si>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</si>
  <si>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</si>
  <si>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medical/surgical supplies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</si>
  <si>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</si>
  <si>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</si>
  <si>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</si>
  <si>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</si>
  <si>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>Signature: ……………………</t>
  </si>
  <si>
    <t>Private for non-profit</t>
  </si>
  <si>
    <t>Private Hospitals (for-non-profit &amp; NGO)</t>
  </si>
  <si>
    <t>Total Over all</t>
  </si>
  <si>
    <t>Date of Discharge</t>
  </si>
  <si>
    <t>Lenth of Stay</t>
  </si>
  <si>
    <t xml:space="preserve">UC/Village </t>
  </si>
  <si>
    <t>Contact No</t>
  </si>
  <si>
    <t>Name of Patient</t>
  </si>
  <si>
    <t xml:space="preserve">Total </t>
  </si>
  <si>
    <t>Name of Hospitals</t>
  </si>
  <si>
    <t>District: Gilgit</t>
  </si>
  <si>
    <t>AGA KHAN MEDICAL CENTRE GILGIT</t>
  </si>
  <si>
    <t>05811-459741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</si>
  <si>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</si>
  <si>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</si>
  <si>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</si>
  <si>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</si>
  <si>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</si>
  <si>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</si>
  <si>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</si>
  <si>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</si>
  <si>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</si>
  <si>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FAMILY HEALTH CENTRE, GILGIT</t>
  </si>
  <si>
    <t>ZULFIQARABAD,GILGIT</t>
  </si>
  <si>
    <t>05811-920331</t>
  </si>
  <si>
    <t xml:space="preserve">Name: </t>
  </si>
  <si>
    <t xml:space="preserve">   Designation: </t>
  </si>
  <si>
    <t>Date Submitted:</t>
  </si>
  <si>
    <t xml:space="preserve">Designation: </t>
  </si>
  <si>
    <t xml:space="preserve">Date Submitted: </t>
  </si>
  <si>
    <t>Date of Admission</t>
  </si>
  <si>
    <t>Appendectomy</t>
  </si>
  <si>
    <t xml:space="preserve">4. Number of ads in local media (print &amp; electronic)  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</si>
  <si>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</si>
  <si>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</si>
  <si>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</si>
  <si>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</si>
  <si>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</si>
  <si>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</si>
  <si>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Upper respiratory infection, acute, NOS</t>
  </si>
  <si>
    <t>Intestinal obstruction, unspec.</t>
  </si>
  <si>
    <t>Appendicitis, acute w/o peritonitis</t>
  </si>
  <si>
    <t>Fracture lower arm, healing, aftercare</t>
  </si>
  <si>
    <t>Septicemia, gram-negative, unspec.</t>
  </si>
  <si>
    <t>LSCS</t>
  </si>
  <si>
    <t>Total bed days</t>
  </si>
  <si>
    <t>occupancy rate</t>
  </si>
  <si>
    <t xml:space="preserve">            Purchasing drugs  (city hospital)</t>
  </si>
  <si>
    <t xml:space="preserve">3. Number of Community-based worker (LHWs, CMWs, CHWs etc.)    </t>
  </si>
  <si>
    <t>Claim Amount</t>
  </si>
  <si>
    <t>ICD CODES</t>
  </si>
  <si>
    <t>Disease</t>
  </si>
  <si>
    <t>Procedure</t>
  </si>
  <si>
    <t>Conservative Mgt</t>
  </si>
  <si>
    <t>Cholelithiasis, NOS</t>
  </si>
  <si>
    <t>Cholecystectomy</t>
  </si>
  <si>
    <t>Preg., other complications, unspec.</t>
  </si>
  <si>
    <t>SVD</t>
  </si>
  <si>
    <t>Uterus, hypertrophy</t>
  </si>
  <si>
    <t>D&amp;C</t>
  </si>
  <si>
    <t>laprotomy</t>
  </si>
  <si>
    <t xml:space="preserve">FOR SHPI reporting </t>
  </si>
  <si>
    <t>Sign: …………………….</t>
  </si>
  <si>
    <t xml:space="preserve">Name:   </t>
  </si>
  <si>
    <t xml:space="preserve">                        Hoptialization-wise Cases </t>
  </si>
  <si>
    <t>Surgical admission (as per ICD-CODE)</t>
  </si>
  <si>
    <t>Non-Surgical Admission (as per ICD-CODE)</t>
  </si>
  <si>
    <t>Shamim Rasool</t>
  </si>
  <si>
    <t>appendcitis/Appendectomy</t>
  </si>
  <si>
    <t>D&amp;C/Pregnancy e Other Complications</t>
  </si>
  <si>
    <t>Cholilethiasis</t>
  </si>
  <si>
    <t>Hydronephrosis</t>
  </si>
  <si>
    <t>Intestinal Obstruction</t>
  </si>
  <si>
    <t>City Hospital Gilgit</t>
  </si>
  <si>
    <t>18 WEEKS PROM</t>
  </si>
  <si>
    <t>Abdominal Pain</t>
  </si>
  <si>
    <t>PAIN RIF</t>
  </si>
  <si>
    <t>DAMOTE</t>
  </si>
  <si>
    <t>chronic osteomilitis</t>
  </si>
  <si>
    <t>DREELING OF LT RADIUM</t>
  </si>
  <si>
    <t>JAGLOT</t>
  </si>
  <si>
    <t>CHOLITHASIS</t>
  </si>
  <si>
    <t>DHQ</t>
  </si>
  <si>
    <t>Endomatrial RPO's</t>
  </si>
  <si>
    <t>TAH</t>
  </si>
  <si>
    <t>Sehhat Foundation</t>
  </si>
  <si>
    <t>GMC</t>
  </si>
  <si>
    <t>Sepsis, neonatal</t>
  </si>
  <si>
    <t>Other trauma, unspec.</t>
  </si>
  <si>
    <t>Prenatal care, normal, other pregnancy</t>
  </si>
  <si>
    <t>Danyore</t>
  </si>
  <si>
    <t>Abortion, induced, w/o comp, complete</t>
  </si>
  <si>
    <t>XI. Pregnancy, Childbirth</t>
  </si>
  <si>
    <t>FAMILY HEALTH HOSPITAL</t>
  </si>
  <si>
    <t>XVIII. Supplemental Classification</t>
  </si>
  <si>
    <t>XVII. Injuries &amp; Adverse Effects</t>
  </si>
  <si>
    <t>IX. Digestive System</t>
  </si>
  <si>
    <t>X. Genitourinary System</t>
  </si>
  <si>
    <t>Septicimia</t>
  </si>
  <si>
    <t>Sugical</t>
  </si>
  <si>
    <t>Non Surgical</t>
  </si>
  <si>
    <t>Inguinal Hernia/Umblical Hernia</t>
  </si>
  <si>
    <t>Gastroenteritis, infectious</t>
  </si>
  <si>
    <t xml:space="preserve">Al-AZHAR SITE NOMAL ROAD, CHILMIS DAS, GILGIT NEAR KARAKURUM INTERNATIONAL UNIVERSITY (KIU), </t>
  </si>
  <si>
    <t>Name: Shamim Rasool</t>
  </si>
  <si>
    <t xml:space="preserve">J.Executive </t>
  </si>
  <si>
    <t>Private/Government</t>
  </si>
  <si>
    <t>N.N.Sepsis</t>
  </si>
  <si>
    <t>Br.Asthma</t>
  </si>
  <si>
    <t xml:space="preserve">Hypertenstion </t>
  </si>
  <si>
    <t xml:space="preserve"> J.Executive</t>
  </si>
  <si>
    <t>Hernia, inguinal, NOS, unilateral</t>
  </si>
  <si>
    <t>Shukyote</t>
  </si>
  <si>
    <t>Hypertension, benign</t>
  </si>
  <si>
    <t>PADI</t>
  </si>
  <si>
    <t>SKARQUI</t>
  </si>
  <si>
    <t>CHAMUGARDH</t>
  </si>
  <si>
    <t>CHAKarkote</t>
  </si>
  <si>
    <t>KONODASS</t>
  </si>
  <si>
    <t>BR.ASTHMA</t>
  </si>
  <si>
    <t>MUJAHID COLONY KONODAS GILGIT</t>
  </si>
  <si>
    <t>Abortion, missed</t>
  </si>
  <si>
    <t xml:space="preserve">ZULFIQAR ABAD </t>
  </si>
  <si>
    <t>Hemorrhoids, internal, uncomp./Rectal Bleeding</t>
  </si>
  <si>
    <t>Abdominal Pain/</t>
  </si>
  <si>
    <t>Bronchitis</t>
  </si>
  <si>
    <t>URTI</t>
  </si>
  <si>
    <t>Shamim</t>
  </si>
  <si>
    <t>SVD,s/NVDs</t>
  </si>
  <si>
    <t>Septicimia/Fever</t>
  </si>
  <si>
    <t>J.Exective</t>
  </si>
  <si>
    <t xml:space="preserve">  Newly enrolled during the reporting month (renewed)</t>
  </si>
  <si>
    <t xml:space="preserve">   Enrolled on Nov.17</t>
  </si>
  <si>
    <t xml:space="preserve">  Enrolled on Mar.18</t>
  </si>
  <si>
    <t>Insured from  Eligible Population                                                    (for whom premium will be paid by Govt.)</t>
  </si>
  <si>
    <t>AMAN</t>
  </si>
  <si>
    <t>SANIYA</t>
  </si>
  <si>
    <t>ARISHA</t>
  </si>
  <si>
    <t>FIDA ULLAH</t>
  </si>
  <si>
    <t>Fever, unspec.</t>
  </si>
  <si>
    <t>Abdominal pain, unspec.</t>
  </si>
  <si>
    <t>Acute febrile illness</t>
  </si>
  <si>
    <t>PREg., other complications, unspec.</t>
  </si>
  <si>
    <t>Bronchitis, acute</t>
  </si>
  <si>
    <t>Urinary tract infection, unspec./pyuria</t>
  </si>
  <si>
    <t>SHAROT</t>
  </si>
  <si>
    <t>KASHROTE</t>
  </si>
  <si>
    <t>BASEEN</t>
  </si>
  <si>
    <t>RAhim Abad</t>
  </si>
  <si>
    <t>Jalal Abad</t>
  </si>
  <si>
    <t>Chakarkote</t>
  </si>
  <si>
    <t>Haramosh</t>
  </si>
  <si>
    <t>SHUKOYOTE</t>
  </si>
  <si>
    <t>SAKWAR</t>
  </si>
  <si>
    <t>JUTIAL GILGIT</t>
  </si>
  <si>
    <t>KANEEZ FATIMA</t>
  </si>
  <si>
    <t>Konodas Gilgit</t>
  </si>
  <si>
    <t>EFHCALIABAD</t>
  </si>
  <si>
    <t>ISHRAT ROOMI</t>
  </si>
  <si>
    <t>Danyore JK#7</t>
  </si>
  <si>
    <t>Danyore JK#10</t>
  </si>
  <si>
    <t>FARHANA</t>
  </si>
  <si>
    <t>Migraine, unspec., not intractable</t>
  </si>
  <si>
    <t>ZULFIQARABAD GILGIT</t>
  </si>
  <si>
    <t>HUSSAIN ABAD COLONY JUTIAL</t>
  </si>
  <si>
    <t>AKMCG/DHQ/City Hospital/Sehat Foundation/RFPAP(FHH)</t>
  </si>
  <si>
    <t xml:space="preserve"> Reporting Month June</t>
  </si>
  <si>
    <t>Fracture /Others Trauma/Head Injury</t>
  </si>
  <si>
    <t>Pylonephritis</t>
  </si>
  <si>
    <t>Mastitis liver</t>
  </si>
  <si>
    <t>Abcess others</t>
  </si>
  <si>
    <t>SVD,s  &amp; NNDs</t>
  </si>
  <si>
    <t xml:space="preserve"> 07/07/2018</t>
  </si>
  <si>
    <t xml:space="preserve">1. Number of marketing sessions arranged for general public   </t>
  </si>
  <si>
    <t xml:space="preserve">2. Number of meetings with Community-based Organizations      </t>
  </si>
  <si>
    <t xml:space="preserve">5.Total meeting with Wos </t>
  </si>
  <si>
    <t>UTI/PID</t>
  </si>
  <si>
    <t>Peptic Ulcer Disease (PUD)</t>
  </si>
  <si>
    <t>Pneumoina</t>
  </si>
  <si>
    <t>Measles</t>
  </si>
  <si>
    <t>MI, acute, anterior, NOS</t>
  </si>
  <si>
    <t>Meningitis, bacterial, NOS</t>
  </si>
  <si>
    <t>Ischemic Heart Disease</t>
  </si>
  <si>
    <t>AFI/Ostoprosis</t>
  </si>
  <si>
    <t xml:space="preserve">Claims settled during reporting month *Inculding one City hospital Reimburesment &amp; one Inpatients EFHC ALI ABAD)  </t>
  </si>
  <si>
    <r>
      <t xml:space="preserve">                   4 </t>
    </r>
    <r>
      <rPr>
        <sz val="8"/>
        <color theme="1"/>
        <rFont val="Verdana"/>
        <family val="2"/>
      </rPr>
      <t>(1st year)</t>
    </r>
  </si>
  <si>
    <t>LSCS/Prenancy e Other Complication</t>
  </si>
  <si>
    <t>Abdominal Pain/UTI/PID</t>
  </si>
  <si>
    <t>Br.Asthma/Bronchitis/</t>
  </si>
  <si>
    <t>URTI/PNEUMONIA</t>
  </si>
  <si>
    <t>MI/IHD/CCF/Angina Unstable</t>
  </si>
  <si>
    <t>In Process</t>
  </si>
  <si>
    <t>SHPI WIDER (EPP) INPATIENT DETAIL,s For June-2018</t>
  </si>
  <si>
    <t>SHPI INPATIENT DETAIL,s For June-2018</t>
  </si>
  <si>
    <t>SAHER GUL</t>
  </si>
  <si>
    <t>SANAM RANI</t>
  </si>
  <si>
    <t>HASNAD</t>
  </si>
  <si>
    <t>TANVEER AHMED</t>
  </si>
  <si>
    <t>Osteoporosis, senile</t>
  </si>
  <si>
    <t>Pneumonia, unspec.</t>
  </si>
  <si>
    <t>Nomal</t>
  </si>
  <si>
    <t>NAOPRA BASIN</t>
  </si>
  <si>
    <t>HARISULLAH</t>
  </si>
  <si>
    <t>yasin cilony</t>
  </si>
  <si>
    <t>SHAHZADI</t>
  </si>
  <si>
    <t>danyore</t>
  </si>
  <si>
    <t>BIBI TEISARA</t>
  </si>
  <si>
    <t>SHAMS ABAD OSHIKANDAS DANYORE</t>
  </si>
  <si>
    <t>SHER BAZ KHAN</t>
  </si>
  <si>
    <t>Angina, unstable</t>
  </si>
  <si>
    <t>KHOMAR JUTIAL GILGIT</t>
  </si>
  <si>
    <t>NEELOFAR</t>
  </si>
  <si>
    <t>nomal Sadrudin abad</t>
  </si>
  <si>
    <t>ARAIZ</t>
  </si>
  <si>
    <t>ASLEEM BANO</t>
  </si>
  <si>
    <t>Danyor JK#10</t>
  </si>
  <si>
    <t>SHAHIDA BIBI</t>
  </si>
  <si>
    <t>SALEEM KHAN</t>
  </si>
  <si>
    <t>FAIZ(newbaby)</t>
  </si>
  <si>
    <t>BIBI REHNUMA</t>
  </si>
  <si>
    <t>TABRAZ KARIM</t>
  </si>
  <si>
    <t>Danyore JK#3</t>
  </si>
  <si>
    <t>B/O ZAREEN(newbaby)</t>
  </si>
  <si>
    <t>RAEES FARHAN</t>
  </si>
  <si>
    <t>Sandi Yasin</t>
  </si>
  <si>
    <t>GULSHAN</t>
  </si>
  <si>
    <t>DOMIYAL GILGIT</t>
  </si>
  <si>
    <t xml:space="preserve"> B/O DILSHAD (Newbaby)</t>
  </si>
  <si>
    <t>DILSHAD MOHD FAQIR</t>
  </si>
  <si>
    <t>BIBI HASHMA</t>
  </si>
  <si>
    <t>HAJI BIBI</t>
  </si>
  <si>
    <t>Danyore JK#5</t>
  </si>
  <si>
    <t>RASHEEDA BEGUM</t>
  </si>
  <si>
    <t>NAJMA SHAHEEN</t>
  </si>
  <si>
    <t>Konadass Govt Colony</t>
  </si>
  <si>
    <t>ARSHIYAN DIDAR</t>
  </si>
  <si>
    <t>Danyore JK#1</t>
  </si>
  <si>
    <t>NASREEN</t>
  </si>
  <si>
    <t>NOMAL</t>
  </si>
  <si>
    <t>GHALAPI</t>
  </si>
  <si>
    <t>SONIKOTE GILGIT</t>
  </si>
  <si>
    <t>KHOJASTA</t>
  </si>
  <si>
    <t>DANYORE JK#3</t>
  </si>
  <si>
    <t>BIBI FATIMA</t>
  </si>
  <si>
    <t>Head injury, NOS</t>
  </si>
  <si>
    <t>DANYORE JK#1</t>
  </si>
  <si>
    <t>SAFIA BNOA</t>
  </si>
  <si>
    <t>Elyan school</t>
  </si>
  <si>
    <t>GHULAM RASOOL</t>
  </si>
  <si>
    <t>ESHAAL ASLAM</t>
  </si>
  <si>
    <t>MOHAMMAD NAZAR</t>
  </si>
  <si>
    <t>Hemorrhoids, external, thrombosed</t>
  </si>
  <si>
    <t>DILSHAD BANO</t>
  </si>
  <si>
    <t>FARMAN  ALI KHAN</t>
  </si>
  <si>
    <t>Abscess of breast, postpartum</t>
  </si>
  <si>
    <t>SAMI MUHALA JUTIAL</t>
  </si>
  <si>
    <t>PARVEEN BANO</t>
  </si>
  <si>
    <t>KARIM TWON</t>
  </si>
  <si>
    <t>BASIT ALI</t>
  </si>
  <si>
    <t>SEHLAN SALEEM</t>
  </si>
  <si>
    <t>AYAN ALI</t>
  </si>
  <si>
    <t>UPPER JUTIAL NEAR SARENA CHOWK</t>
  </si>
  <si>
    <t>MEHER ANGAZI</t>
  </si>
  <si>
    <t>TOZAIB</t>
  </si>
  <si>
    <t>MEASLES</t>
  </si>
  <si>
    <t>CHAKARKOTE</t>
  </si>
  <si>
    <t>Pneumothorax, spontaneous</t>
  </si>
  <si>
    <t>ANILA MEHBOOB</t>
  </si>
  <si>
    <t>HUSSAINA</t>
  </si>
  <si>
    <t>SHAISTA BANO</t>
  </si>
  <si>
    <t>NASIR ABAD HUNZA</t>
  </si>
  <si>
    <t>SHPI WIDER (EP) INPATIENT DETAIL,s For June-2018</t>
  </si>
  <si>
    <t>Angina Unstable/Ischemic Heart Disease/Migraine,</t>
  </si>
  <si>
    <t>Peptic Ulcer Disease ,Measls,Meningitis/Ostoprosis/Megrain</t>
  </si>
  <si>
    <t>JUTAL</t>
  </si>
  <si>
    <t>NARGIS</t>
  </si>
  <si>
    <t>ANILA</t>
  </si>
  <si>
    <t>KINAT</t>
  </si>
  <si>
    <t>JAGLOTE</t>
  </si>
  <si>
    <t>GUL PARI</t>
  </si>
  <si>
    <t>peptic ulcer disease</t>
  </si>
  <si>
    <t>FAHAD ALAM</t>
  </si>
  <si>
    <t>JUTIAL CANTT</t>
  </si>
  <si>
    <t>RUHAIL</t>
  </si>
  <si>
    <t>HAFEEZ UR REHMAN</t>
  </si>
  <si>
    <t>MUNEEM ULLAH</t>
  </si>
  <si>
    <t>FARIDA</t>
  </si>
  <si>
    <t>RAIMA</t>
  </si>
  <si>
    <t xml:space="preserve">ZEESHAN </t>
  </si>
  <si>
    <t>AZIMA</t>
  </si>
  <si>
    <t>ASMA</t>
  </si>
  <si>
    <t>SONAM</t>
  </si>
  <si>
    <t>SHARAF UDDIN</t>
  </si>
  <si>
    <t>NOHI</t>
  </si>
  <si>
    <t>KOSAR</t>
  </si>
  <si>
    <t>NOOR SHAH</t>
  </si>
  <si>
    <t>ASAD ULLAH</t>
  </si>
  <si>
    <t>SHAHKARIN</t>
  </si>
  <si>
    <t>JUTIAL</t>
  </si>
  <si>
    <t>LUBNA</t>
  </si>
  <si>
    <t>SHABANA</t>
  </si>
  <si>
    <t>BREAST ABCESS</t>
  </si>
  <si>
    <t>YASIN COLONY</t>
  </si>
  <si>
    <t>NASIR HUSSAIN</t>
  </si>
  <si>
    <t>oshikhandass</t>
  </si>
  <si>
    <t>SALMAN</t>
  </si>
  <si>
    <t>SYEEDA BEGUM</t>
  </si>
  <si>
    <t>SANIA</t>
  </si>
  <si>
    <t>BARKAT JUMA</t>
  </si>
  <si>
    <t>METASTASIS CHRONIC LIVER e ANEMIA</t>
  </si>
  <si>
    <t xml:space="preserve">JAMSHEED  </t>
  </si>
  <si>
    <t>Hemorrhoids, NOS</t>
  </si>
  <si>
    <t>SHAFI ULLAH</t>
  </si>
  <si>
    <t>INAM ULLAH</t>
  </si>
  <si>
    <t>GULAB SHAH</t>
  </si>
  <si>
    <t>AMPHRY GILGIT</t>
  </si>
  <si>
    <t>jaglot</t>
  </si>
  <si>
    <t>GHULAM MUHI UDDIN</t>
  </si>
  <si>
    <t>ABDUL RAZAQ</t>
  </si>
  <si>
    <t>AFSANA</t>
  </si>
  <si>
    <t>ZAIBUL NISA</t>
  </si>
  <si>
    <t>KHAN MUHAMMAD</t>
  </si>
  <si>
    <t>SHAMSA KHATOON</t>
  </si>
  <si>
    <t>Pelvic Imfelmerty Disease</t>
  </si>
  <si>
    <t>DANYORE</t>
  </si>
  <si>
    <t>AFAQ AHMAD</t>
  </si>
  <si>
    <t>SURIA</t>
  </si>
  <si>
    <t>LAL JAHAN</t>
  </si>
  <si>
    <t>HUB ALI</t>
  </si>
  <si>
    <t>KABUL NISA</t>
  </si>
  <si>
    <t>Pyelonephritis</t>
  </si>
  <si>
    <t>JALAL Abad</t>
  </si>
  <si>
    <t>NAILA</t>
  </si>
  <si>
    <t>ZAIN ABBAS</t>
  </si>
  <si>
    <t xml:space="preserve">NAZMEEN </t>
  </si>
  <si>
    <t>KHADIJA</t>
  </si>
  <si>
    <t>Heart failure, congestive, unspec.</t>
  </si>
  <si>
    <t>HIRA</t>
  </si>
  <si>
    <t>SHAHINA</t>
  </si>
  <si>
    <t>CHASMAN</t>
  </si>
  <si>
    <t>BANISH</t>
  </si>
  <si>
    <t>Barmas</t>
  </si>
  <si>
    <t>HASINA</t>
  </si>
  <si>
    <t>LAL NOOR</t>
  </si>
  <si>
    <t>AKMCG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</si>
</sst>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[$-409]d\-mmm\-yyyy;@"/>
    <numFmt numFmtId="166" formatCode="_(* #,##0_);_(* \(#,##0\);_(* &quot;-&quot;??_);_(@_)"/>
    <numFmt numFmtId="167" formatCode="0.0"/>
    <numFmt numFmtId="168" formatCode="_ * #,##0_ ;_ * \-#,##0_ ;_ * &quot;-&quot;??_ ;_ @_ "/>
    <numFmt numFmtId="169" formatCode="_ * #,##0.00_ ;_ * \-#,##0.00_ ;_ * &quot;-&quot;??_ ;_ @_ "/>
    <numFmt numFmtId="170" formatCode="[$-409]dd\-mmm\-yy;@"/>
    <numFmt numFmtId="171" formatCode="[$-409]d\-mmm\-yy;@"/>
    <numFmt numFmtId="172" formatCode="[$-409]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9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6" fontId="11" fillId="0" borderId="0" xfId="0" applyNumberFormat="1" applyFont="1"/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quotePrefix="1" applyFont="1"/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Alignment="1"/>
    <xf numFmtId="0" fontId="10" fillId="0" borderId="0" xfId="0" applyFont="1" applyBorder="1" applyAlignment="1"/>
    <xf numFmtId="0" fontId="4" fillId="0" borderId="0" xfId="0" applyFont="1"/>
    <xf numFmtId="14" fontId="11" fillId="0" borderId="0" xfId="0" applyNumberFormat="1" applyFont="1"/>
    <xf numFmtId="16" fontId="11" fillId="0" borderId="0" xfId="0" applyNumberFormat="1" applyFont="1"/>
    <xf numFmtId="0" fontId="11" fillId="0" borderId="0" xfId="0" applyFont="1" applyBorder="1"/>
    <xf numFmtId="0" fontId="11" fillId="0" borderId="1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37" fontId="11" fillId="0" borderId="0" xfId="1" applyNumberFormat="1" applyFont="1" applyBorder="1" applyAlignment="1">
      <alignment vertical="center" wrapText="1"/>
    </xf>
    <xf numFmtId="37" fontId="11" fillId="2" borderId="0" xfId="1" applyNumberFormat="1" applyFont="1" applyFill="1" applyBorder="1" applyAlignment="1">
      <alignment vertical="center" wrapText="1"/>
    </xf>
    <xf numFmtId="37" fontId="11" fillId="0" borderId="2" xfId="1" applyNumberFormat="1" applyFont="1" applyBorder="1" applyAlignment="1">
      <alignment vertical="center"/>
    </xf>
    <xf numFmtId="0" fontId="11" fillId="0" borderId="7" xfId="0" applyFont="1" applyBorder="1"/>
    <xf numFmtId="0" fontId="16" fillId="4" borderId="20" xfId="0" applyFont="1" applyFill="1" applyBorder="1" applyAlignment="1">
      <alignment horizontal="center" vertical="center" wrapText="1" readingOrder="1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/>
    <xf numFmtId="0" fontId="11" fillId="0" borderId="0" xfId="0" applyFont="1" applyFill="1"/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167" fontId="4" fillId="0" borderId="0" xfId="1" applyNumberFormat="1" applyFont="1" applyFill="1" applyBorder="1" applyAlignment="1">
      <alignment horizontal="center"/>
    </xf>
    <xf numFmtId="2" fontId="0" fillId="6" borderId="0" xfId="0" applyNumberFormat="1" applyFill="1" applyBorder="1" applyAlignment="1" applyProtection="1">
      <alignment vertical="top"/>
      <protection locked="0"/>
    </xf>
    <xf numFmtId="2" fontId="5" fillId="6" borderId="0" xfId="0" applyNumberFormat="1" applyFont="1" applyFill="1" applyBorder="1" applyAlignment="1" applyProtection="1">
      <alignment vertical="top"/>
      <protection locked="0"/>
    </xf>
    <xf numFmtId="2" fontId="5" fillId="6" borderId="0" xfId="33" applyNumberFormat="1" applyFill="1" applyBorder="1" applyAlignment="1" applyProtection="1">
      <alignment vertical="top"/>
      <protection locked="0"/>
    </xf>
    <xf numFmtId="2" fontId="0" fillId="6" borderId="0" xfId="0" applyNumberFormat="1" applyFont="1" applyFill="1" applyBorder="1" applyAlignment="1" applyProtection="1">
      <alignment vertical="top"/>
      <protection locked="0"/>
    </xf>
    <xf numFmtId="0" fontId="0" fillId="0" borderId="2" xfId="0" applyBorder="1"/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67" fontId="11" fillId="0" borderId="0" xfId="0" applyNumberFormat="1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/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9" fillId="0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0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/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3" fontId="0" fillId="0" borderId="3" xfId="0" applyNumberFormat="1" applyBorder="1" applyAlignment="1">
      <alignment vertical="center"/>
    </xf>
    <xf numFmtId="166" fontId="4" fillId="0" borderId="0" xfId="1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0" fillId="0" borderId="2" xfId="0" applyNumberFormat="1" applyBorder="1" applyAlignment="1">
      <alignment vertical="center"/>
    </xf>
    <xf numFmtId="0" fontId="28" fillId="0" borderId="0" xfId="0" applyFont="1"/>
    <xf numFmtId="0" fontId="21" fillId="0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vertical="center" wrapText="1"/>
    </xf>
    <xf numFmtId="0" fontId="18" fillId="2" borderId="2" xfId="0" applyFont="1" applyFill="1" applyBorder="1" applyAlignment="1">
      <alignment horizontal="center"/>
    </xf>
    <xf numFmtId="166" fontId="18" fillId="2" borderId="2" xfId="1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horizontal="center"/>
    </xf>
    <xf numFmtId="166" fontId="18" fillId="3" borderId="2" xfId="1" applyNumberFormat="1" applyFont="1" applyFill="1" applyBorder="1" applyAlignment="1" applyProtection="1">
      <alignment horizontal="center" vertical="top"/>
      <protection locked="0"/>
    </xf>
    <xf numFmtId="166" fontId="18" fillId="6" borderId="2" xfId="1" applyNumberFormat="1" applyFont="1" applyFill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horizontal="center" vertical="center" wrapText="1"/>
    </xf>
    <xf numFmtId="0" fontId="0" fillId="7" borderId="0" xfId="0" applyFill="1"/>
    <xf numFmtId="0" fontId="29" fillId="0" borderId="2" xfId="0" applyFont="1" applyBorder="1" applyAlignment="1">
      <alignment vertical="center" wrapText="1"/>
    </xf>
    <xf numFmtId="0" fontId="29" fillId="7" borderId="2" xfId="0" applyFont="1" applyFill="1" applyBorder="1" applyAlignment="1">
      <alignment vertical="center" wrapText="1"/>
    </xf>
    <xf numFmtId="0" fontId="29" fillId="7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5" fillId="0" borderId="2" xfId="8" applyFont="1" applyFill="1" applyBorder="1" applyAlignment="1" applyProtection="1">
      <alignment vertical="top"/>
      <protection locked="0"/>
    </xf>
    <xf numFmtId="0" fontId="5" fillId="0" borderId="2" xfId="9" applyFont="1" applyBorder="1" applyAlignment="1">
      <alignment vertical="top"/>
    </xf>
    <xf numFmtId="0" fontId="5" fillId="0" borderId="2" xfId="4" applyFont="1" applyBorder="1" applyAlignment="1" applyProtection="1">
      <alignment vertical="top"/>
      <protection locked="0"/>
    </xf>
    <xf numFmtId="0" fontId="5" fillId="6" borderId="2" xfId="34" applyFont="1" applyFill="1" applyBorder="1" applyAlignment="1" applyProtection="1">
      <alignment vertical="top"/>
      <protection locked="0"/>
    </xf>
    <xf numFmtId="0" fontId="5" fillId="6" borderId="2" xfId="29" applyFont="1" applyFill="1" applyBorder="1" applyAlignment="1" applyProtection="1">
      <alignment vertical="top"/>
      <protection locked="0"/>
    </xf>
    <xf numFmtId="0" fontId="5" fillId="0" borderId="2" xfId="24" applyFont="1" applyBorder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0" borderId="2" xfId="0" applyFont="1" applyBorder="1"/>
    <xf numFmtId="0" fontId="5" fillId="6" borderId="2" xfId="0" applyFont="1" applyFill="1" applyBorder="1" applyAlignment="1" applyProtection="1">
      <alignment vertical="top"/>
      <protection locked="0"/>
    </xf>
    <xf numFmtId="0" fontId="5" fillId="5" borderId="2" xfId="0" applyFont="1" applyFill="1" applyBorder="1" applyAlignment="1" applyProtection="1">
      <alignment vertical="top"/>
      <protection locked="0"/>
    </xf>
    <xf numFmtId="0" fontId="5" fillId="5" borderId="2" xfId="36" applyFont="1" applyFill="1" applyBorder="1" applyAlignment="1" applyProtection="1">
      <alignment vertical="top"/>
      <protection locked="0"/>
    </xf>
    <xf numFmtId="165" fontId="5" fillId="0" borderId="0" xfId="26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5" fillId="0" borderId="0" xfId="24" applyFont="1" applyBorder="1" applyAlignment="1">
      <alignment vertical="top"/>
    </xf>
    <xf numFmtId="1" fontId="5" fillId="6" borderId="0" xfId="32" applyNumberFormat="1" applyFill="1" applyBorder="1" applyAlignment="1" applyProtection="1">
      <alignment vertical="top"/>
      <protection locked="0"/>
    </xf>
    <xf numFmtId="169" fontId="0" fillId="6" borderId="0" xfId="25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169" fontId="5" fillId="0" borderId="0" xfId="22" applyFont="1" applyBorder="1" applyAlignment="1" applyProtection="1">
      <alignment vertical="top"/>
      <protection locked="0"/>
    </xf>
    <xf numFmtId="0" fontId="5" fillId="0" borderId="0" xfId="4" applyFont="1" applyBorder="1" applyAlignment="1" applyProtection="1">
      <alignment vertical="top"/>
      <protection locked="0"/>
    </xf>
    <xf numFmtId="0" fontId="5" fillId="6" borderId="0" xfId="0" applyFont="1" applyFill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5" fillId="0" borderId="0" xfId="23" applyNumberFormat="1" applyBorder="1" applyAlignment="1">
      <alignment vertical="top"/>
    </xf>
    <xf numFmtId="0" fontId="5" fillId="0" borderId="0" xfId="17" applyFont="1" applyBorder="1" applyAlignment="1">
      <alignment vertical="top"/>
    </xf>
    <xf numFmtId="0" fontId="5" fillId="0" borderId="0" xfId="17" applyBorder="1"/>
    <xf numFmtId="0" fontId="5" fillId="0" borderId="0" xfId="4" applyFont="1" applyFill="1" applyBorder="1" applyAlignment="1" applyProtection="1">
      <alignment vertical="top"/>
      <protection locked="0"/>
    </xf>
    <xf numFmtId="1" fontId="5" fillId="6" borderId="0" xfId="19" applyNumberFormat="1" applyFont="1" applyFill="1" applyBorder="1" applyAlignment="1" applyProtection="1">
      <alignment vertical="top"/>
      <protection locked="0"/>
    </xf>
    <xf numFmtId="169" fontId="5" fillId="6" borderId="0" xfId="22" applyFont="1" applyFill="1" applyBorder="1" applyAlignment="1" applyProtection="1">
      <alignment vertical="top"/>
      <protection locked="0"/>
    </xf>
    <xf numFmtId="0" fontId="5" fillId="6" borderId="0" xfId="5" applyFont="1" applyFill="1" applyBorder="1" applyAlignment="1" applyProtection="1">
      <alignment vertical="top"/>
      <protection locked="0"/>
    </xf>
    <xf numFmtId="0" fontId="5" fillId="0" borderId="0" xfId="17" applyBorder="1" applyAlignment="1">
      <alignment vertical="top"/>
    </xf>
    <xf numFmtId="169" fontId="5" fillId="0" borderId="0" xfId="22" applyFont="1" applyBorder="1" applyAlignment="1">
      <alignment vertical="top"/>
    </xf>
    <xf numFmtId="169" fontId="5" fillId="0" borderId="0" xfId="22" applyFont="1" applyFill="1" applyBorder="1" applyAlignment="1">
      <alignment vertical="top"/>
    </xf>
    <xf numFmtId="0" fontId="5" fillId="0" borderId="0" xfId="37" applyFont="1" applyBorder="1"/>
    <xf numFmtId="0" fontId="5" fillId="0" borderId="0" xfId="36" applyFont="1" applyBorder="1" applyAlignment="1">
      <alignment vertical="top"/>
    </xf>
    <xf numFmtId="1" fontId="5" fillId="0" borderId="0" xfId="19" applyNumberFormat="1" applyFont="1" applyBorder="1" applyAlignment="1" applyProtection="1">
      <alignment vertical="top"/>
      <protection locked="0"/>
    </xf>
    <xf numFmtId="2" fontId="5" fillId="6" borderId="0" xfId="2" applyNumberFormat="1" applyFont="1" applyFill="1" applyBorder="1" applyAlignment="1" applyProtection="1">
      <alignment vertical="top"/>
      <protection locked="0"/>
    </xf>
    <xf numFmtId="0" fontId="5" fillId="0" borderId="0" xfId="4" applyFont="1" applyBorder="1"/>
    <xf numFmtId="0" fontId="6" fillId="3" borderId="0" xfId="39" applyFill="1" applyBorder="1"/>
    <xf numFmtId="0" fontId="5" fillId="0" borderId="0" xfId="16" applyFont="1" applyBorder="1"/>
    <xf numFmtId="0" fontId="5" fillId="0" borderId="0" xfId="2" applyFont="1" applyBorder="1" applyAlignment="1" applyProtection="1">
      <alignment vertical="top"/>
      <protection locked="0"/>
    </xf>
    <xf numFmtId="0" fontId="26" fillId="5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43" fontId="0" fillId="0" borderId="0" xfId="1" applyFont="1"/>
    <xf numFmtId="0" fontId="26" fillId="5" borderId="2" xfId="2" applyFont="1" applyFill="1" applyBorder="1" applyAlignment="1" applyProtection="1">
      <alignment horizontal="center" vertical="center"/>
      <protection locked="0"/>
    </xf>
    <xf numFmtId="168" fontId="26" fillId="5" borderId="2" xfId="3" applyNumberFormat="1" applyFont="1" applyFill="1" applyBorder="1" applyAlignment="1" applyProtection="1">
      <alignment horizontal="center" vertical="center"/>
      <protection locked="0"/>
    </xf>
    <xf numFmtId="165" fontId="26" fillId="5" borderId="2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/>
    <xf numFmtId="0" fontId="5" fillId="3" borderId="0" xfId="0" applyFont="1" applyFill="1" applyBorder="1" applyAlignment="1">
      <alignment vertical="top"/>
    </xf>
    <xf numFmtId="1" fontId="5" fillId="6" borderId="0" xfId="16" applyNumberFormat="1" applyFont="1" applyFill="1" applyBorder="1" applyAlignment="1" applyProtection="1">
      <alignment vertical="top"/>
      <protection locked="0"/>
    </xf>
    <xf numFmtId="1" fontId="5" fillId="0" borderId="0" xfId="0" applyNumberFormat="1" applyFont="1" applyBorder="1" applyAlignment="1" applyProtection="1">
      <alignment vertical="top"/>
      <protection locked="0"/>
    </xf>
    <xf numFmtId="0" fontId="18" fillId="5" borderId="2" xfId="0" applyFont="1" applyFill="1" applyBorder="1"/>
    <xf numFmtId="0" fontId="5" fillId="0" borderId="0" xfId="0" applyFont="1" applyAlignment="1">
      <alignment vertical="top"/>
    </xf>
    <xf numFmtId="1" fontId="5" fillId="0" borderId="0" xfId="19" applyNumberFormat="1" applyFont="1" applyAlignment="1" applyProtection="1">
      <alignment vertical="top"/>
      <protection locked="0"/>
    </xf>
    <xf numFmtId="169" fontId="5" fillId="0" borderId="0" xfId="22" applyFont="1" applyFill="1" applyAlignment="1">
      <alignment vertical="top"/>
    </xf>
    <xf numFmtId="169" fontId="0" fillId="0" borderId="0" xfId="22" applyFont="1"/>
    <xf numFmtId="169" fontId="5" fillId="3" borderId="0" xfId="22" applyFont="1" applyFill="1" applyBorder="1" applyAlignment="1" applyProtection="1">
      <alignment vertical="top"/>
      <protection locked="0"/>
    </xf>
    <xf numFmtId="0" fontId="20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right"/>
    </xf>
    <xf numFmtId="0" fontId="5" fillId="3" borderId="0" xfId="43" applyFont="1" applyFill="1" applyBorder="1" applyAlignment="1">
      <alignment vertical="top"/>
    </xf>
    <xf numFmtId="0" fontId="5" fillId="0" borderId="0" xfId="0" applyFont="1"/>
    <xf numFmtId="0" fontId="31" fillId="3" borderId="0" xfId="0" applyFont="1" applyFill="1" applyBorder="1" applyAlignment="1">
      <alignment horizontal="left"/>
    </xf>
    <xf numFmtId="0" fontId="5" fillId="0" borderId="0" xfId="4" applyFont="1" applyAlignment="1" applyProtection="1">
      <alignment vertical="top"/>
      <protection locked="0"/>
    </xf>
    <xf numFmtId="0" fontId="5" fillId="0" borderId="0" xfId="43" applyFont="1" applyAlignment="1">
      <alignment vertical="top"/>
    </xf>
    <xf numFmtId="2" fontId="5" fillId="0" borderId="0" xfId="0" applyNumberFormat="1" applyFont="1" applyAlignment="1">
      <alignment vertical="top"/>
    </xf>
    <xf numFmtId="2" fontId="5" fillId="0" borderId="0" xfId="43" applyNumberFormat="1" applyFont="1" applyAlignment="1">
      <alignment vertical="top"/>
    </xf>
    <xf numFmtId="0" fontId="5" fillId="6" borderId="0" xfId="43" applyFont="1" applyFill="1" applyAlignment="1" applyProtection="1">
      <alignment vertical="top"/>
      <protection locked="0"/>
    </xf>
    <xf numFmtId="0" fontId="5" fillId="6" borderId="0" xfId="5" applyFont="1" applyFill="1" applyAlignment="1" applyProtection="1">
      <alignment vertical="top"/>
      <protection locked="0"/>
    </xf>
    <xf numFmtId="0" fontId="5" fillId="6" borderId="0" xfId="5" applyFont="1" applyFill="1" applyAlignment="1">
      <alignment vertical="top"/>
    </xf>
    <xf numFmtId="0" fontId="5" fillId="6" borderId="0" xfId="43" applyFont="1" applyFill="1" applyAlignment="1">
      <alignment vertical="top"/>
    </xf>
    <xf numFmtId="0" fontId="5" fillId="0" borderId="0" xfId="2" applyFont="1" applyAlignment="1" applyProtection="1">
      <alignment vertical="top"/>
      <protection locked="0"/>
    </xf>
    <xf numFmtId="165" fontId="5" fillId="0" borderId="0" xfId="2" applyNumberFormat="1" applyFont="1" applyAlignment="1" applyProtection="1">
      <alignment vertical="top"/>
      <protection locked="0"/>
    </xf>
    <xf numFmtId="0" fontId="32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center"/>
    </xf>
    <xf numFmtId="0" fontId="5" fillId="3" borderId="0" xfId="2" applyFont="1" applyFill="1" applyBorder="1" applyAlignment="1" applyProtection="1">
      <alignment vertical="top"/>
      <protection locked="0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/>
    <xf numFmtId="0" fontId="5" fillId="3" borderId="2" xfId="0" applyFont="1" applyFill="1" applyBorder="1" applyAlignment="1">
      <alignment vertical="top"/>
    </xf>
    <xf numFmtId="0" fontId="18" fillId="3" borderId="0" xfId="0" applyFont="1" applyFill="1" applyBorder="1"/>
    <xf numFmtId="0" fontId="5" fillId="3" borderId="0" xfId="0" applyFont="1" applyFill="1" applyAlignment="1">
      <alignment vertical="top"/>
    </xf>
    <xf numFmtId="2" fontId="0" fillId="0" borderId="0" xfId="0" applyNumberFormat="1" applyFont="1" applyBorder="1" applyAlignment="1">
      <alignment vertical="top"/>
    </xf>
    <xf numFmtId="169" fontId="0" fillId="0" borderId="0" xfId="22" applyFont="1" applyBorder="1"/>
    <xf numFmtId="165" fontId="5" fillId="0" borderId="2" xfId="0" applyNumberFormat="1" applyFont="1" applyBorder="1" applyAlignment="1">
      <alignment vertical="top"/>
    </xf>
    <xf numFmtId="1" fontId="5" fillId="0" borderId="2" xfId="0" applyNumberFormat="1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27" xfId="0" applyFont="1" applyFill="1" applyBorder="1" applyAlignment="1" applyProtection="1">
      <alignment vertical="center"/>
      <protection locked="0"/>
    </xf>
    <xf numFmtId="171" fontId="0" fillId="0" borderId="2" xfId="0" applyNumberFormat="1" applyBorder="1"/>
    <xf numFmtId="0" fontId="1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0" fillId="0" borderId="0" xfId="0" applyNumberFormat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43" fontId="5" fillId="0" borderId="0" xfId="1" applyFont="1" applyAlignment="1">
      <alignment vertical="top"/>
    </xf>
    <xf numFmtId="171" fontId="0" fillId="0" borderId="0" xfId="0" applyNumberFormat="1"/>
    <xf numFmtId="43" fontId="5" fillId="6" borderId="0" xfId="1" applyFont="1" applyFill="1" applyBorder="1" applyAlignment="1" applyProtection="1">
      <alignment vertical="top"/>
      <protection locked="0"/>
    </xf>
    <xf numFmtId="169" fontId="0" fillId="0" borderId="0" xfId="0" applyNumberFormat="1"/>
    <xf numFmtId="172" fontId="0" fillId="0" borderId="0" xfId="0" applyNumberFormat="1"/>
    <xf numFmtId="165" fontId="5" fillId="6" borderId="0" xfId="26" applyNumberFormat="1" applyFont="1" applyFill="1" applyBorder="1" applyAlignment="1" applyProtection="1">
      <alignment vertical="top"/>
      <protection locked="0"/>
    </xf>
    <xf numFmtId="43" fontId="0" fillId="0" borderId="2" xfId="1" applyFont="1" applyBorder="1"/>
    <xf numFmtId="171" fontId="5" fillId="0" borderId="2" xfId="0" applyNumberFormat="1" applyFont="1" applyBorder="1" applyAlignment="1">
      <alignment vertical="top"/>
    </xf>
    <xf numFmtId="170" fontId="5" fillId="0" borderId="2" xfId="0" applyNumberFormat="1" applyFont="1" applyBorder="1" applyAlignment="1">
      <alignment vertical="top"/>
    </xf>
    <xf numFmtId="170" fontId="0" fillId="0" borderId="2" xfId="0" applyNumberFormat="1" applyBorder="1"/>
    <xf numFmtId="49" fontId="5" fillId="0" borderId="2" xfId="0" applyNumberFormat="1" applyFont="1" applyBorder="1" applyAlignment="1"/>
    <xf numFmtId="0" fontId="0" fillId="0" borderId="0" xfId="0" applyBorder="1" applyAlignment="1">
      <alignment horizontal="right"/>
    </xf>
    <xf numFmtId="165" fontId="5" fillId="0" borderId="0" xfId="43" applyNumberFormat="1" applyFont="1" applyBorder="1" applyAlignment="1">
      <alignment vertical="top"/>
    </xf>
    <xf numFmtId="170" fontId="0" fillId="0" borderId="0" xfId="0" applyNumberFormat="1" applyBorder="1"/>
    <xf numFmtId="0" fontId="0" fillId="3" borderId="0" xfId="0" applyFont="1" applyFill="1" applyBorder="1" applyAlignment="1">
      <alignment vertical="top"/>
    </xf>
    <xf numFmtId="0" fontId="0" fillId="0" borderId="0" xfId="22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0" fontId="11" fillId="0" borderId="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center" vertical="center" wrapText="1"/>
    </xf>
    <xf numFmtId="41" fontId="18" fillId="0" borderId="4" xfId="1" applyNumberFormat="1" applyFont="1" applyBorder="1" applyAlignment="1">
      <alignment horizontal="center" vertical="center" wrapText="1"/>
    </xf>
    <xf numFmtId="41" fontId="18" fillId="0" borderId="5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43" fontId="18" fillId="0" borderId="2" xfId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5" xfId="0" applyFont="1" applyBorder="1"/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37" fontId="18" fillId="0" borderId="2" xfId="1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37" fontId="11" fillId="0" borderId="0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8" fillId="0" borderId="5" xfId="0" applyFont="1" applyBorder="1" applyAlignment="1">
      <alignment horizontal="center" vertical="center"/>
    </xf>
    <xf numFmtId="37" fontId="18" fillId="0" borderId="4" xfId="1" applyNumberFormat="1" applyFont="1" applyBorder="1" applyAlignment="1">
      <alignment horizontal="center" vertical="center" wrapText="1"/>
    </xf>
    <xf numFmtId="37" fontId="18" fillId="0" borderId="5" xfId="1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37" fontId="18" fillId="0" borderId="0" xfId="1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6">
    <cellStyle name="Comma" xfId="1" builtinId="3"/>
    <cellStyle name="Comma 11" xfId="22"/>
    <cellStyle name="Comma 11 2 2 2" xfId="25"/>
    <cellStyle name="Comma 18" xfId="3"/>
    <cellStyle name="Comma 24" xfId="7"/>
    <cellStyle name="Comma 25" xfId="13"/>
    <cellStyle name="Comma 29" xfId="12"/>
    <cellStyle name="Comma 4" xfId="38"/>
    <cellStyle name="Normal" xfId="0" builtinId="0"/>
    <cellStyle name="Normal 10" xfId="36"/>
    <cellStyle name="Normal 109" xfId="37"/>
    <cellStyle name="Normal 110" xfId="43"/>
    <cellStyle name="Normal 112" xfId="42"/>
    <cellStyle name="Normal 115 2" xfId="11"/>
    <cellStyle name="Normal 12" xfId="8"/>
    <cellStyle name="Normal 132" xfId="45"/>
    <cellStyle name="Normal 136 3" xfId="39"/>
    <cellStyle name="Normal 139" xfId="6"/>
    <cellStyle name="Normal 140" xfId="10"/>
    <cellStyle name="Normal 142" xfId="9"/>
    <cellStyle name="Normal 2 52" xfId="21"/>
    <cellStyle name="Normal 3" xfId="20"/>
    <cellStyle name="Normal 3 2" xfId="16"/>
    <cellStyle name="Normal 3 2 2 2 2" xfId="31"/>
    <cellStyle name="Normal 46" xfId="18"/>
    <cellStyle name="Normal 5" xfId="28"/>
    <cellStyle name="Normal 56 2" xfId="15"/>
    <cellStyle name="Normal 62" xfId="14"/>
    <cellStyle name="Normal 63 2" xfId="19"/>
    <cellStyle name="Normal 63 2 2 2" xfId="32"/>
    <cellStyle name="Normal 65 2" xfId="5"/>
    <cellStyle name="Normal 65 2 2" xfId="29"/>
    <cellStyle name="Normal 65 2 2 2" xfId="34"/>
    <cellStyle name="Normal 74" xfId="26"/>
    <cellStyle name="Normal 75 14 2" xfId="41"/>
    <cellStyle name="Normal 77" xfId="40"/>
    <cellStyle name="Normal 78" xfId="24"/>
    <cellStyle name="Normal 82" xfId="35"/>
    <cellStyle name="Normal 83" xfId="30"/>
    <cellStyle name="Normal 84" xfId="2"/>
    <cellStyle name="Normal 84 2" xfId="27"/>
    <cellStyle name="Normal 84 2 2 2" xfId="33"/>
    <cellStyle name="Normal 85" xfId="17"/>
    <cellStyle name="Normal 85 2" xfId="44"/>
    <cellStyle name="Normal 86" xfId="23"/>
    <cellStyle name="Normal 97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ad\Desktop\SHPI%20Reports%20for%202017-2018\SHPI%20Reports%202018\SHPI-monthly%20%20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4" name="Month"/>
    <tableColumn id="5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GridLines="0" tabSelected="1" view="pageLayout" zoomScale="110" zoomScalePageLayoutView="110" workbookViewId="0">
      <selection activeCell="E5" sqref="E5"/>
    </sheetView>
  </sheetViews>
  <sheetFormatPr defaultColWidth="8.88671875" defaultRowHeight="13.8" x14ac:dyDescent="0.25"/>
  <cols>
    <col min="1" max="1" width="1" style="1" customWidth="1"/>
    <col min="2" max="2" width="14.44140625" style="1" customWidth="1"/>
    <col min="3" max="3" width="3.109375" style="1" customWidth="1"/>
    <col min="4" max="4" width="14" style="1" customWidth="1"/>
    <col min="5" max="5" width="13.5546875" style="1" customWidth="1"/>
    <col min="6" max="7" width="12.33203125" style="1" customWidth="1"/>
    <col min="8" max="8" width="12" style="1" customWidth="1"/>
    <col min="9" max="9" width="12.5546875" style="1" customWidth="1"/>
    <col min="10" max="10" width="11.88671875" style="1" customWidth="1"/>
    <col min="11" max="16384" width="8.88671875" style="1"/>
  </cols>
  <sheetData>
    <row r="1" spans="1:9" ht="15.6" customHeight="1" x14ac:dyDescent="0.2">
      <c r="A1" s="19"/>
      <c r="B1" s="19"/>
      <c r="C1" s="347" t="s">
        <v>68</v>
      </c>
      <c r="D1" s="347"/>
      <c r="E1" s="347"/>
      <c r="F1" s="347"/>
      <c r="G1" s="347"/>
      <c r="H1" s="347"/>
      <c r="I1" s="19"/>
    </row>
    <row r="2" spans="1:9" ht="14.25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2">
      <c r="A3" s="27" t="s">
        <v>101</v>
      </c>
      <c r="B3" s="28"/>
      <c r="C3" s="310" t="s">
        <v>3</v>
      </c>
      <c r="D3" s="311"/>
      <c r="E3" s="29"/>
      <c r="F3" s="27" t="s">
        <v>99</v>
      </c>
      <c r="G3" s="312" t="s">
        <v>8</v>
      </c>
      <c r="H3" s="312"/>
      <c r="I3" s="30"/>
    </row>
    <row r="4" spans="1:9" ht="14.25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ht="17.25" customHeight="1" x14ac:dyDescent="0.2">
      <c r="A5" s="321" t="s">
        <v>311</v>
      </c>
      <c r="B5" s="312"/>
      <c r="C5" s="312"/>
      <c r="D5" s="322"/>
      <c r="E5" s="29"/>
      <c r="F5" s="27" t="s">
        <v>100</v>
      </c>
      <c r="G5" s="28"/>
      <c r="H5" s="348">
        <v>2018</v>
      </c>
      <c r="I5" s="349"/>
    </row>
    <row r="6" spans="1:9" ht="14.25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14.25" x14ac:dyDescent="0.2">
      <c r="A7" s="19" t="s">
        <v>10</v>
      </c>
      <c r="B7" s="20"/>
      <c r="C7" s="20"/>
      <c r="D7" s="20"/>
      <c r="E7" s="20"/>
      <c r="F7" s="20"/>
      <c r="G7" s="20"/>
      <c r="H7" s="20"/>
      <c r="I7" s="19"/>
    </row>
    <row r="8" spans="1:9" ht="20.25" customHeight="1" x14ac:dyDescent="0.25">
      <c r="A8" s="19" t="s">
        <v>170</v>
      </c>
      <c r="B8" s="20"/>
      <c r="C8" s="20"/>
      <c r="D8" s="1" t="s">
        <v>212</v>
      </c>
      <c r="E8" s="20" t="s">
        <v>171</v>
      </c>
      <c r="F8" s="20" t="s">
        <v>275</v>
      </c>
      <c r="H8" s="20" t="s">
        <v>11</v>
      </c>
      <c r="I8" s="19"/>
    </row>
    <row r="9" spans="1:9" ht="14.25" x14ac:dyDescent="0.2">
      <c r="A9" s="19"/>
      <c r="B9" s="20"/>
      <c r="C9" s="20"/>
      <c r="D9" s="20"/>
      <c r="E9" s="20"/>
      <c r="F9" s="20"/>
      <c r="G9" s="20"/>
      <c r="H9" s="20"/>
      <c r="I9" s="19"/>
    </row>
    <row r="10" spans="1:9" ht="14.25" x14ac:dyDescent="0.2">
      <c r="A10" s="19"/>
      <c r="B10" s="20"/>
      <c r="C10" s="20"/>
      <c r="D10" s="20"/>
      <c r="E10" s="20" t="s">
        <v>172</v>
      </c>
      <c r="F10" s="35" t="s">
        <v>317</v>
      </c>
      <c r="G10" s="20"/>
      <c r="H10" s="36"/>
      <c r="I10" s="19"/>
    </row>
    <row r="11" spans="1:9" ht="6.75" customHeight="1" thickBot="1" x14ac:dyDescent="0.2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8.75" customHeight="1" thickTop="1" x14ac:dyDescent="0.2">
      <c r="A12" s="19"/>
      <c r="B12" s="20" t="s">
        <v>94</v>
      </c>
      <c r="C12" s="19"/>
      <c r="D12" s="19"/>
      <c r="E12" s="19"/>
      <c r="F12" s="19"/>
      <c r="G12" s="19"/>
      <c r="H12" s="19"/>
      <c r="I12" s="19"/>
    </row>
    <row r="13" spans="1:9" ht="18" customHeight="1" x14ac:dyDescent="0.2">
      <c r="A13" s="19" t="s">
        <v>12</v>
      </c>
      <c r="B13" s="20"/>
      <c r="C13" s="19"/>
      <c r="D13" s="19"/>
      <c r="E13" s="32"/>
      <c r="F13" s="32"/>
      <c r="G13" s="32"/>
      <c r="H13" s="19"/>
      <c r="I13" s="19"/>
    </row>
    <row r="14" spans="1:9" ht="18.600000000000001" customHeight="1" x14ac:dyDescent="0.2">
      <c r="A14" s="19"/>
      <c r="B14" s="313"/>
      <c r="C14" s="314"/>
      <c r="D14" s="314"/>
      <c r="E14" s="315"/>
      <c r="F14" s="319" t="s">
        <v>14</v>
      </c>
      <c r="G14" s="319"/>
      <c r="H14" s="319" t="s">
        <v>15</v>
      </c>
      <c r="I14" s="319"/>
    </row>
    <row r="15" spans="1:9" ht="18" customHeight="1" x14ac:dyDescent="0.25">
      <c r="A15" s="19"/>
      <c r="B15" s="297" t="s">
        <v>13</v>
      </c>
      <c r="C15" s="297"/>
      <c r="D15" s="297"/>
      <c r="E15" s="297"/>
      <c r="F15" s="304">
        <v>26095</v>
      </c>
      <c r="G15" s="304"/>
      <c r="H15" s="320">
        <f>IFERROR(VLOOKUP(G3,[1]Sheet1!G2:H6,2,FALSE)," ")</f>
        <v>193100</v>
      </c>
      <c r="I15" s="320"/>
    </row>
    <row r="16" spans="1:9" ht="27" customHeight="1" x14ac:dyDescent="0.25">
      <c r="A16" s="19"/>
      <c r="B16" s="273" t="s">
        <v>279</v>
      </c>
      <c r="C16" s="274"/>
      <c r="D16" s="274"/>
      <c r="E16" s="275"/>
      <c r="F16" s="273">
        <v>5480</v>
      </c>
      <c r="G16" s="275"/>
      <c r="H16" s="279">
        <v>38360</v>
      </c>
      <c r="I16" s="280"/>
    </row>
    <row r="17" spans="1:12" ht="18" customHeight="1" x14ac:dyDescent="0.25">
      <c r="A17" s="19"/>
      <c r="B17" s="276"/>
      <c r="C17" s="277"/>
      <c r="D17" s="277"/>
      <c r="E17" s="278"/>
      <c r="F17" s="276"/>
      <c r="G17" s="278"/>
      <c r="H17" s="281"/>
      <c r="I17" s="282"/>
    </row>
    <row r="18" spans="1:12" ht="23.25" customHeight="1" x14ac:dyDescent="0.25">
      <c r="A18" s="19"/>
      <c r="B18" s="316" t="s">
        <v>276</v>
      </c>
      <c r="C18" s="317"/>
      <c r="D18" s="317"/>
      <c r="E18" s="318"/>
      <c r="F18" s="297"/>
      <c r="G18" s="297"/>
      <c r="H18" s="297"/>
      <c r="I18" s="297"/>
    </row>
    <row r="19" spans="1:12" ht="18" customHeight="1" thickBot="1" x14ac:dyDescent="0.3">
      <c r="A19" s="19"/>
      <c r="B19" s="307" t="s">
        <v>70</v>
      </c>
      <c r="C19" s="308"/>
      <c r="D19" s="308"/>
      <c r="E19" s="309"/>
      <c r="F19" s="289">
        <v>5340</v>
      </c>
      <c r="G19" s="289"/>
      <c r="H19" s="289">
        <v>35671</v>
      </c>
      <c r="I19" s="289"/>
      <c r="J19" s="15"/>
    </row>
    <row r="20" spans="1:12" ht="18" customHeight="1" thickBot="1" x14ac:dyDescent="0.3">
      <c r="A20" s="19"/>
      <c r="B20" s="270" t="s">
        <v>89</v>
      </c>
      <c r="C20" s="271"/>
      <c r="D20" s="271"/>
      <c r="E20" s="272"/>
      <c r="F20" s="270">
        <v>20755</v>
      </c>
      <c r="G20" s="272"/>
      <c r="H20" s="290">
        <v>154740</v>
      </c>
      <c r="I20" s="290"/>
      <c r="J20" s="16"/>
    </row>
    <row r="21" spans="1:12" ht="18" customHeight="1" x14ac:dyDescent="0.25">
      <c r="A21" s="19"/>
      <c r="B21" s="291" t="s">
        <v>277</v>
      </c>
      <c r="C21" s="292"/>
      <c r="D21" s="292"/>
      <c r="E21" s="293"/>
      <c r="F21" s="305">
        <v>733</v>
      </c>
      <c r="G21" s="305"/>
      <c r="H21" s="306">
        <v>4142</v>
      </c>
      <c r="I21" s="306"/>
    </row>
    <row r="22" spans="1:12" ht="18" customHeight="1" x14ac:dyDescent="0.25">
      <c r="A22" s="19"/>
      <c r="B22" s="299" t="s">
        <v>278</v>
      </c>
      <c r="C22" s="300"/>
      <c r="D22" s="300"/>
      <c r="E22" s="301"/>
      <c r="F22" s="304">
        <f>90+17</f>
        <v>107</v>
      </c>
      <c r="G22" s="304"/>
      <c r="H22" s="297">
        <f>77+413+49+46</f>
        <v>585</v>
      </c>
      <c r="I22" s="297"/>
    </row>
    <row r="23" spans="1:12" ht="15" customHeight="1" x14ac:dyDescent="0.25">
      <c r="A23" s="19"/>
      <c r="B23" s="325" t="s">
        <v>71</v>
      </c>
      <c r="C23" s="326"/>
      <c r="D23" s="326"/>
      <c r="E23" s="327"/>
      <c r="F23" s="304">
        <f>733+107</f>
        <v>840</v>
      </c>
      <c r="G23" s="304"/>
      <c r="H23" s="297">
        <f>4142+585</f>
        <v>4727</v>
      </c>
      <c r="I23" s="297"/>
    </row>
    <row r="24" spans="1:12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12" x14ac:dyDescent="0.25">
      <c r="A25" s="19"/>
      <c r="B25" s="29" t="s">
        <v>22</v>
      </c>
      <c r="C25" s="19"/>
      <c r="D25" s="19"/>
      <c r="E25" s="19"/>
      <c r="F25" s="19"/>
      <c r="G25" s="19"/>
      <c r="H25" s="19"/>
      <c r="I25" s="19"/>
    </row>
    <row r="26" spans="1:12" x14ac:dyDescent="0.25">
      <c r="A26" s="19"/>
      <c r="B26" s="297" t="s">
        <v>23</v>
      </c>
      <c r="C26" s="297"/>
      <c r="D26" s="302" t="s">
        <v>21</v>
      </c>
      <c r="E26" s="302"/>
      <c r="F26" s="303" t="s">
        <v>90</v>
      </c>
      <c r="G26" s="303"/>
      <c r="H26" s="302" t="s">
        <v>32</v>
      </c>
      <c r="I26" s="302"/>
      <c r="J26" s="10"/>
      <c r="K26" s="10"/>
      <c r="L26" s="10"/>
    </row>
    <row r="27" spans="1:12" x14ac:dyDescent="0.25">
      <c r="A27" s="19"/>
      <c r="B27" s="297"/>
      <c r="C27" s="297"/>
      <c r="D27" s="107" t="s">
        <v>24</v>
      </c>
      <c r="E27" s="107" t="s">
        <v>25</v>
      </c>
      <c r="F27" s="84" t="s">
        <v>24</v>
      </c>
      <c r="G27" s="84" t="s">
        <v>25</v>
      </c>
      <c r="H27" s="107" t="s">
        <v>24</v>
      </c>
      <c r="I27" s="107" t="s">
        <v>25</v>
      </c>
      <c r="J27" s="10"/>
      <c r="K27" s="10"/>
      <c r="L27" s="10"/>
    </row>
    <row r="28" spans="1:12" x14ac:dyDescent="0.25">
      <c r="A28" s="19"/>
      <c r="B28" s="297" t="s">
        <v>26</v>
      </c>
      <c r="C28" s="297"/>
      <c r="D28" s="114">
        <f>87+60</f>
        <v>147</v>
      </c>
      <c r="E28" s="114">
        <f>61+40</f>
        <v>101</v>
      </c>
      <c r="F28" s="113">
        <f>10+12+2+1+2+1+3+4</f>
        <v>35</v>
      </c>
      <c r="G28" s="113">
        <f>11+7+4+3+1+1+5+1</f>
        <v>33</v>
      </c>
      <c r="H28" s="114">
        <f>87+35</f>
        <v>122</v>
      </c>
      <c r="I28" s="114">
        <f>1+61+33</f>
        <v>95</v>
      </c>
      <c r="J28" s="10"/>
      <c r="K28" s="10"/>
      <c r="L28" s="10"/>
    </row>
    <row r="29" spans="1:12" x14ac:dyDescent="0.25">
      <c r="A29" s="19"/>
      <c r="B29" s="297" t="s">
        <v>27</v>
      </c>
      <c r="C29" s="297"/>
      <c r="D29" s="114">
        <f>1589+224</f>
        <v>1813</v>
      </c>
      <c r="E29" s="114">
        <f>1407+224</f>
        <v>1631</v>
      </c>
      <c r="F29" s="113">
        <f>50+82+9+10+2+7+2+4+7+21</f>
        <v>194</v>
      </c>
      <c r="G29" s="113">
        <f>60+81+5+12+2+5+5+1+11+22</f>
        <v>204</v>
      </c>
      <c r="H29" s="114">
        <f>1+1589+194</f>
        <v>1784</v>
      </c>
      <c r="I29" s="114">
        <f>1407+204</f>
        <v>1611</v>
      </c>
      <c r="J29" s="10"/>
      <c r="K29" s="10"/>
      <c r="L29" s="10"/>
    </row>
    <row r="30" spans="1:12" x14ac:dyDescent="0.25">
      <c r="A30" s="19"/>
      <c r="B30" s="297" t="s">
        <v>28</v>
      </c>
      <c r="C30" s="297"/>
      <c r="D30" s="114">
        <f>7545+224+100</f>
        <v>7869</v>
      </c>
      <c r="E30" s="114">
        <f>7177+224+98</f>
        <v>7499</v>
      </c>
      <c r="F30" s="113">
        <f>87+227+26+19+2+7+7+2+27+39</f>
        <v>443</v>
      </c>
      <c r="G30" s="113">
        <f>110+197+25+14+5+16+4+3+59+33</f>
        <v>466</v>
      </c>
      <c r="H30" s="114">
        <f>3+7545+443</f>
        <v>7991</v>
      </c>
      <c r="I30" s="114">
        <f>8+7177+466</f>
        <v>7651</v>
      </c>
      <c r="J30" s="10"/>
      <c r="K30" s="10"/>
      <c r="L30" s="10"/>
    </row>
    <row r="31" spans="1:12" x14ac:dyDescent="0.25">
      <c r="A31" s="19"/>
      <c r="B31" s="297" t="s">
        <v>29</v>
      </c>
      <c r="C31" s="297"/>
      <c r="D31" s="114">
        <f>6617+224+100</f>
        <v>6941</v>
      </c>
      <c r="E31" s="114">
        <f>7306+224+100</f>
        <v>7630</v>
      </c>
      <c r="F31" s="113">
        <f>339+514+73+59+10+23+13+5+67+98-110</f>
        <v>1091</v>
      </c>
      <c r="G31" s="113">
        <f>334+534+82+65+11+19+17+9+83+99-110</f>
        <v>1143</v>
      </c>
      <c r="H31" s="114">
        <f>17+6617+1091</f>
        <v>7725</v>
      </c>
      <c r="I31" s="114">
        <f>11+7306+1143</f>
        <v>8460</v>
      </c>
      <c r="J31" s="10"/>
      <c r="K31" s="10"/>
      <c r="L31" s="10"/>
    </row>
    <row r="32" spans="1:12" x14ac:dyDescent="0.25">
      <c r="A32" s="19"/>
      <c r="B32" s="297" t="s">
        <v>31</v>
      </c>
      <c r="C32" s="297"/>
      <c r="D32" s="114">
        <f>1354+224</f>
        <v>1578</v>
      </c>
      <c r="E32" s="114">
        <f>944+224</f>
        <v>1168</v>
      </c>
      <c r="F32" s="113">
        <f>44+84+11+10+2+3+1+58+15</f>
        <v>228</v>
      </c>
      <c r="G32" s="113">
        <f>57+75+8+10+5+1+79+17</f>
        <v>252</v>
      </c>
      <c r="H32" s="114">
        <f>2+1354+228</f>
        <v>1584</v>
      </c>
      <c r="I32" s="114">
        <f>4+944+252</f>
        <v>1200</v>
      </c>
      <c r="J32" s="10"/>
      <c r="K32" s="10"/>
      <c r="L32" s="10"/>
    </row>
    <row r="33" spans="1:12" x14ac:dyDescent="0.25">
      <c r="A33" s="19"/>
      <c r="B33" s="297" t="s">
        <v>30</v>
      </c>
      <c r="C33" s="297"/>
      <c r="D33" s="114">
        <f>941+224</f>
        <v>1165</v>
      </c>
      <c r="E33" s="114">
        <f>594+224</f>
        <v>818</v>
      </c>
      <c r="F33" s="113">
        <f>103+138+16+12+3+5+6+3+21</f>
        <v>307</v>
      </c>
      <c r="G33" s="113">
        <f>110+134+29+14+5+3+2+1+3+30</f>
        <v>331</v>
      </c>
      <c r="H33" s="114">
        <f>1+941+307</f>
        <v>1249</v>
      </c>
      <c r="I33" s="114">
        <f>1+594+331</f>
        <v>926</v>
      </c>
      <c r="J33" s="10"/>
      <c r="K33" s="10"/>
      <c r="L33" s="10"/>
    </row>
    <row r="34" spans="1:12" ht="19.5" customHeight="1" x14ac:dyDescent="0.25">
      <c r="A34" s="19"/>
      <c r="B34" s="298" t="s">
        <v>20</v>
      </c>
      <c r="C34" s="298"/>
      <c r="D34" s="117">
        <f>SUM(D28:D33)</f>
        <v>19513</v>
      </c>
      <c r="E34" s="117">
        <f>SUM(E28:E33)</f>
        <v>18847</v>
      </c>
      <c r="F34" s="117">
        <f>SUM(F28:F33)</f>
        <v>2298</v>
      </c>
      <c r="G34" s="117">
        <f t="shared" ref="G34:I34" si="0">SUM(G28:G33)</f>
        <v>2429</v>
      </c>
      <c r="H34" s="117">
        <f t="shared" si="0"/>
        <v>20455</v>
      </c>
      <c r="I34" s="117">
        <f t="shared" si="0"/>
        <v>19943</v>
      </c>
      <c r="J34" s="51"/>
      <c r="K34" s="10"/>
      <c r="L34" s="10"/>
    </row>
    <row r="35" spans="1:12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12" x14ac:dyDescent="0.25">
      <c r="A36" s="19" t="s">
        <v>33</v>
      </c>
      <c r="B36" s="19"/>
      <c r="C36" s="19"/>
      <c r="D36" s="19"/>
      <c r="E36" s="19"/>
      <c r="F36" s="19"/>
      <c r="G36" s="19"/>
      <c r="H36" s="19"/>
      <c r="I36" s="19"/>
    </row>
    <row r="37" spans="1:12" x14ac:dyDescent="0.25">
      <c r="A37" s="19"/>
      <c r="B37" s="20" t="s">
        <v>37</v>
      </c>
      <c r="C37" s="19"/>
      <c r="D37" s="19"/>
      <c r="E37" s="19"/>
      <c r="F37" s="19"/>
      <c r="G37" s="19"/>
      <c r="H37" s="19"/>
      <c r="I37" s="19"/>
    </row>
    <row r="38" spans="1:12" ht="25.2" x14ac:dyDescent="0.25">
      <c r="A38" s="19"/>
      <c r="B38" s="294"/>
      <c r="C38" s="295"/>
      <c r="D38" s="295"/>
      <c r="E38" s="296"/>
      <c r="F38" s="67" t="s">
        <v>35</v>
      </c>
      <c r="G38" s="67" t="s">
        <v>36</v>
      </c>
      <c r="H38" s="69" t="s">
        <v>145</v>
      </c>
      <c r="I38" s="69" t="s">
        <v>91</v>
      </c>
    </row>
    <row r="39" spans="1:12" x14ac:dyDescent="0.25">
      <c r="A39" s="19"/>
      <c r="B39" s="294" t="s">
        <v>38</v>
      </c>
      <c r="C39" s="295"/>
      <c r="D39" s="295"/>
      <c r="E39" s="296"/>
      <c r="F39" s="73">
        <v>6</v>
      </c>
      <c r="G39" s="73">
        <v>1</v>
      </c>
      <c r="H39" s="73">
        <v>3</v>
      </c>
      <c r="I39" s="73">
        <v>3</v>
      </c>
      <c r="J39" s="14"/>
    </row>
    <row r="40" spans="1:12" x14ac:dyDescent="0.25">
      <c r="A40" s="19"/>
      <c r="B40" s="294" t="s">
        <v>39</v>
      </c>
      <c r="C40" s="295"/>
      <c r="D40" s="295"/>
      <c r="E40" s="296"/>
      <c r="F40" s="73">
        <v>2</v>
      </c>
      <c r="G40" s="73">
        <v>0</v>
      </c>
      <c r="H40" s="73">
        <v>0</v>
      </c>
      <c r="I40" s="73">
        <v>2</v>
      </c>
      <c r="J40" s="14"/>
    </row>
    <row r="41" spans="1:12" x14ac:dyDescent="0.25">
      <c r="A41" s="19"/>
      <c r="B41" s="294" t="s">
        <v>72</v>
      </c>
      <c r="C41" s="295"/>
      <c r="D41" s="295"/>
      <c r="E41" s="296"/>
      <c r="F41" s="73">
        <v>2</v>
      </c>
      <c r="G41" s="73">
        <v>0</v>
      </c>
      <c r="H41" s="73">
        <v>0</v>
      </c>
      <c r="I41" s="73">
        <v>3</v>
      </c>
      <c r="J41" s="14"/>
    </row>
    <row r="42" spans="1:12" x14ac:dyDescent="0.25">
      <c r="A42" s="19"/>
      <c r="B42" s="294" t="s">
        <v>40</v>
      </c>
      <c r="C42" s="295"/>
      <c r="D42" s="295"/>
      <c r="E42" s="296"/>
      <c r="F42" s="73">
        <v>0</v>
      </c>
      <c r="G42" s="73">
        <v>0</v>
      </c>
      <c r="H42" s="73">
        <v>0</v>
      </c>
      <c r="I42" s="73">
        <v>0</v>
      </c>
      <c r="J42" s="14"/>
    </row>
    <row r="43" spans="1:12" x14ac:dyDescent="0.25">
      <c r="A43" s="19"/>
      <c r="B43" s="324" t="s">
        <v>41</v>
      </c>
      <c r="C43" s="324"/>
      <c r="D43" s="324"/>
      <c r="E43" s="324"/>
      <c r="F43" s="73">
        <v>2</v>
      </c>
      <c r="G43" s="73">
        <v>0</v>
      </c>
      <c r="H43" s="73">
        <v>0</v>
      </c>
      <c r="I43" s="73">
        <v>3</v>
      </c>
      <c r="J43" s="14"/>
    </row>
    <row r="44" spans="1:12" x14ac:dyDescent="0.25">
      <c r="A44" s="19"/>
      <c r="B44" s="33"/>
      <c r="C44" s="33"/>
      <c r="D44" s="33"/>
      <c r="E44" s="33"/>
      <c r="F44" s="33"/>
      <c r="G44" s="33"/>
      <c r="H44" s="32"/>
      <c r="I44" s="32"/>
    </row>
    <row r="45" spans="1:12" x14ac:dyDescent="0.25">
      <c r="A45" s="109" t="s">
        <v>42</v>
      </c>
      <c r="B45" s="110"/>
      <c r="C45" s="110"/>
      <c r="D45" s="110"/>
      <c r="E45" s="32"/>
      <c r="F45" s="32"/>
      <c r="G45" s="32"/>
      <c r="H45" s="32"/>
      <c r="I45" s="32"/>
    </row>
    <row r="46" spans="1:12" x14ac:dyDescent="0.25">
      <c r="A46" s="19"/>
      <c r="B46" s="19"/>
      <c r="C46" s="19"/>
      <c r="D46" s="19"/>
      <c r="E46" s="19"/>
      <c r="F46" s="19"/>
      <c r="G46" s="19"/>
      <c r="H46" s="32"/>
      <c r="I46" s="32"/>
    </row>
    <row r="47" spans="1:12" x14ac:dyDescent="0.25">
      <c r="A47" s="19"/>
      <c r="B47" s="74" t="s">
        <v>43</v>
      </c>
      <c r="C47" s="74"/>
      <c r="D47" s="32"/>
      <c r="E47" s="32"/>
      <c r="F47" s="32"/>
      <c r="G47" s="32"/>
      <c r="H47" s="19"/>
      <c r="I47" s="19"/>
    </row>
    <row r="48" spans="1:12" x14ac:dyDescent="0.25">
      <c r="A48" s="19"/>
      <c r="B48" s="20" t="s">
        <v>50</v>
      </c>
      <c r="C48" s="20"/>
      <c r="D48" s="19"/>
      <c r="E48" s="19"/>
      <c r="F48" s="19"/>
      <c r="G48" s="19"/>
      <c r="H48" s="19"/>
      <c r="I48" s="19"/>
    </row>
    <row r="49" spans="1:10" x14ac:dyDescent="0.25">
      <c r="A49" s="19"/>
      <c r="B49" s="297" t="s">
        <v>46</v>
      </c>
      <c r="C49" s="297"/>
      <c r="D49" s="297"/>
      <c r="E49" s="302" t="s">
        <v>24</v>
      </c>
      <c r="F49" s="302"/>
      <c r="G49" s="330" t="s">
        <v>25</v>
      </c>
      <c r="H49" s="331"/>
      <c r="I49" s="332"/>
      <c r="J49" s="34"/>
    </row>
    <row r="50" spans="1:10" ht="25.2" x14ac:dyDescent="0.25">
      <c r="A50" s="19"/>
      <c r="B50" s="297"/>
      <c r="C50" s="297"/>
      <c r="D50" s="297"/>
      <c r="E50" s="67" t="s">
        <v>44</v>
      </c>
      <c r="F50" s="69" t="s">
        <v>45</v>
      </c>
      <c r="G50" s="67" t="s">
        <v>44</v>
      </c>
      <c r="H50" s="69" t="s">
        <v>92</v>
      </c>
      <c r="I50" s="69" t="s">
        <v>45</v>
      </c>
      <c r="J50" s="34"/>
    </row>
    <row r="51" spans="1:10" x14ac:dyDescent="0.25">
      <c r="A51" s="19"/>
      <c r="B51" s="297" t="s">
        <v>21</v>
      </c>
      <c r="C51" s="297"/>
      <c r="D51" s="297"/>
      <c r="E51" s="75">
        <v>16</v>
      </c>
      <c r="F51" s="75">
        <v>4</v>
      </c>
      <c r="G51" s="75">
        <v>28</v>
      </c>
      <c r="H51" s="76">
        <v>2</v>
      </c>
      <c r="I51" s="75">
        <v>9</v>
      </c>
      <c r="J51" s="34"/>
    </row>
    <row r="52" spans="1:10" x14ac:dyDescent="0.25">
      <c r="A52" s="19"/>
      <c r="B52" s="297" t="s">
        <v>90</v>
      </c>
      <c r="C52" s="297"/>
      <c r="D52" s="297"/>
      <c r="E52" s="75">
        <v>0</v>
      </c>
      <c r="F52" s="75">
        <v>1</v>
      </c>
      <c r="G52" s="75">
        <v>0</v>
      </c>
      <c r="H52" s="75">
        <v>0</v>
      </c>
      <c r="I52" s="75">
        <v>2</v>
      </c>
      <c r="J52" s="34"/>
    </row>
    <row r="53" spans="1:10" x14ac:dyDescent="0.25">
      <c r="A53" s="19"/>
      <c r="B53" s="19"/>
      <c r="C53" s="19"/>
      <c r="D53" s="19"/>
      <c r="E53" s="19"/>
      <c r="F53" s="19"/>
      <c r="G53" s="19"/>
      <c r="H53" s="19"/>
      <c r="I53" s="19"/>
    </row>
    <row r="54" spans="1:10" x14ac:dyDescent="0.25">
      <c r="A54" s="19"/>
      <c r="B54" s="19" t="s">
        <v>51</v>
      </c>
      <c r="C54" s="19"/>
      <c r="D54" s="19"/>
      <c r="E54" s="19"/>
      <c r="F54" s="19"/>
      <c r="G54" s="19"/>
      <c r="H54" s="19"/>
      <c r="I54" s="19"/>
    </row>
    <row r="55" spans="1:10" x14ac:dyDescent="0.25">
      <c r="A55" s="19"/>
      <c r="B55" s="297" t="s">
        <v>46</v>
      </c>
      <c r="C55" s="297"/>
      <c r="D55" s="297"/>
      <c r="E55" s="302" t="s">
        <v>24</v>
      </c>
      <c r="F55" s="302"/>
      <c r="G55" s="330" t="s">
        <v>25</v>
      </c>
      <c r="H55" s="331"/>
      <c r="I55" s="332"/>
      <c r="J55" s="34"/>
    </row>
    <row r="56" spans="1:10" ht="25.2" x14ac:dyDescent="0.25">
      <c r="A56" s="19"/>
      <c r="B56" s="297"/>
      <c r="C56" s="297"/>
      <c r="D56" s="297"/>
      <c r="E56" s="67" t="s">
        <v>44</v>
      </c>
      <c r="F56" s="69" t="s">
        <v>45</v>
      </c>
      <c r="G56" s="67" t="s">
        <v>44</v>
      </c>
      <c r="H56" s="69" t="s">
        <v>92</v>
      </c>
      <c r="I56" s="69" t="s">
        <v>45</v>
      </c>
      <c r="J56" s="34"/>
    </row>
    <row r="57" spans="1:10" x14ac:dyDescent="0.25">
      <c r="A57" s="19"/>
      <c r="B57" s="297" t="s">
        <v>21</v>
      </c>
      <c r="C57" s="297"/>
      <c r="D57" s="297"/>
      <c r="E57" s="75">
        <v>0</v>
      </c>
      <c r="F57" s="75">
        <v>2</v>
      </c>
      <c r="G57" s="75">
        <v>0</v>
      </c>
      <c r="H57" s="75">
        <v>1</v>
      </c>
      <c r="I57" s="75">
        <v>2</v>
      </c>
      <c r="J57" s="34"/>
    </row>
    <row r="58" spans="1:10" x14ac:dyDescent="0.25">
      <c r="A58" s="19"/>
      <c r="B58" s="297" t="s">
        <v>90</v>
      </c>
      <c r="C58" s="297"/>
      <c r="D58" s="297"/>
      <c r="E58" s="107">
        <v>4</v>
      </c>
      <c r="F58" s="107">
        <v>11</v>
      </c>
      <c r="G58" s="107">
        <v>5</v>
      </c>
      <c r="H58" s="107">
        <v>10</v>
      </c>
      <c r="I58" s="107">
        <v>10</v>
      </c>
      <c r="J58" s="34"/>
    </row>
    <row r="59" spans="1:10" x14ac:dyDescent="0.25">
      <c r="A59" s="19"/>
      <c r="B59" s="19"/>
      <c r="C59" s="19"/>
      <c r="D59" s="19"/>
      <c r="E59" s="19"/>
      <c r="F59" s="19"/>
      <c r="G59" s="19"/>
      <c r="H59" s="19"/>
      <c r="I59" s="19"/>
    </row>
    <row r="60" spans="1:10" x14ac:dyDescent="0.25">
      <c r="A60" s="19"/>
      <c r="B60" s="19" t="s">
        <v>52</v>
      </c>
      <c r="C60" s="19"/>
      <c r="D60" s="19"/>
      <c r="E60" s="19"/>
      <c r="F60" s="19"/>
      <c r="G60" s="19"/>
      <c r="H60" s="19"/>
      <c r="I60" s="19"/>
    </row>
    <row r="61" spans="1:10" x14ac:dyDescent="0.25">
      <c r="A61" s="19"/>
      <c r="B61" s="297" t="s">
        <v>46</v>
      </c>
      <c r="C61" s="297"/>
      <c r="D61" s="297"/>
      <c r="E61" s="302" t="s">
        <v>24</v>
      </c>
      <c r="F61" s="302"/>
      <c r="G61" s="330" t="s">
        <v>25</v>
      </c>
      <c r="H61" s="331"/>
      <c r="I61" s="332"/>
    </row>
    <row r="62" spans="1:10" ht="20.25" customHeight="1" x14ac:dyDescent="0.25">
      <c r="A62" s="19"/>
      <c r="B62" s="297"/>
      <c r="C62" s="297"/>
      <c r="D62" s="297"/>
      <c r="E62" s="67" t="s">
        <v>44</v>
      </c>
      <c r="F62" s="69" t="s">
        <v>45</v>
      </c>
      <c r="G62" s="67" t="s">
        <v>44</v>
      </c>
      <c r="H62" s="69" t="s">
        <v>92</v>
      </c>
      <c r="I62" s="69" t="s">
        <v>45</v>
      </c>
    </row>
    <row r="63" spans="1:10" x14ac:dyDescent="0.25">
      <c r="A63" s="19"/>
      <c r="B63" s="323" t="s">
        <v>21</v>
      </c>
      <c r="C63" s="323"/>
      <c r="D63" s="323"/>
      <c r="E63" s="75">
        <v>16</v>
      </c>
      <c r="F63" s="75">
        <v>6</v>
      </c>
      <c r="G63" s="75">
        <v>28</v>
      </c>
      <c r="H63" s="76">
        <v>3</v>
      </c>
      <c r="I63" s="75">
        <v>11</v>
      </c>
    </row>
    <row r="64" spans="1:10" x14ac:dyDescent="0.25">
      <c r="A64" s="19"/>
      <c r="B64" s="323" t="s">
        <v>90</v>
      </c>
      <c r="C64" s="323"/>
      <c r="D64" s="323"/>
      <c r="E64" s="75">
        <v>4</v>
      </c>
      <c r="F64" s="75">
        <v>12</v>
      </c>
      <c r="G64" s="75">
        <v>5</v>
      </c>
      <c r="H64" s="75">
        <v>10</v>
      </c>
      <c r="I64" s="75">
        <v>12</v>
      </c>
    </row>
    <row r="65" spans="1:9" x14ac:dyDescent="0.25">
      <c r="A65" s="19"/>
      <c r="B65" s="19"/>
      <c r="C65" s="19"/>
      <c r="D65" s="19"/>
      <c r="E65" s="19"/>
      <c r="F65" s="19"/>
      <c r="G65" s="19"/>
      <c r="H65" s="19"/>
      <c r="I65" s="19"/>
    </row>
    <row r="66" spans="1:9" x14ac:dyDescent="0.25">
      <c r="A66" s="19"/>
      <c r="B66" s="19" t="s">
        <v>47</v>
      </c>
      <c r="C66" s="19"/>
      <c r="D66" s="19"/>
      <c r="E66" s="19"/>
      <c r="F66" s="19"/>
      <c r="G66" s="19"/>
      <c r="H66" s="19"/>
      <c r="I66" s="19"/>
    </row>
    <row r="67" spans="1:9" x14ac:dyDescent="0.25">
      <c r="A67" s="19"/>
      <c r="B67" s="20" t="s">
        <v>102</v>
      </c>
      <c r="C67" s="19"/>
      <c r="D67" s="19"/>
      <c r="E67" s="19"/>
      <c r="F67" s="19"/>
      <c r="G67" s="19"/>
      <c r="H67" s="19"/>
      <c r="I67" s="19"/>
    </row>
    <row r="68" spans="1:9" x14ac:dyDescent="0.25">
      <c r="A68" s="19"/>
      <c r="B68" s="329" t="s">
        <v>73</v>
      </c>
      <c r="C68" s="329"/>
      <c r="D68" s="329"/>
      <c r="E68" s="328" t="s">
        <v>48</v>
      </c>
      <c r="F68" s="328"/>
      <c r="G68" s="328" t="s">
        <v>49</v>
      </c>
      <c r="H68" s="328"/>
      <c r="I68" s="20"/>
    </row>
    <row r="69" spans="1:9" ht="37.799999999999997" x14ac:dyDescent="0.25">
      <c r="A69" s="19"/>
      <c r="B69" s="329"/>
      <c r="C69" s="329"/>
      <c r="D69" s="329"/>
      <c r="E69" s="227" t="s">
        <v>21</v>
      </c>
      <c r="F69" s="227" t="s">
        <v>90</v>
      </c>
      <c r="G69" s="227" t="s">
        <v>21</v>
      </c>
      <c r="H69" s="227" t="s">
        <v>90</v>
      </c>
      <c r="I69" s="20"/>
    </row>
    <row r="70" spans="1:9" x14ac:dyDescent="0.25">
      <c r="A70" s="19"/>
      <c r="B70" s="333" t="s">
        <v>213</v>
      </c>
      <c r="C70" s="334"/>
      <c r="D70" s="335"/>
      <c r="E70" s="222">
        <v>28</v>
      </c>
      <c r="F70" s="222">
        <v>0</v>
      </c>
      <c r="G70" s="222">
        <v>0</v>
      </c>
      <c r="H70" s="224">
        <v>1</v>
      </c>
      <c r="I70" s="20"/>
    </row>
    <row r="71" spans="1:9" x14ac:dyDescent="0.25">
      <c r="A71" s="19"/>
      <c r="B71" s="336" t="s">
        <v>331</v>
      </c>
      <c r="C71" s="337"/>
      <c r="D71" s="338"/>
      <c r="E71" s="243">
        <v>0</v>
      </c>
      <c r="F71" s="222">
        <v>0</v>
      </c>
      <c r="G71" s="222">
        <v>1</v>
      </c>
      <c r="H71" s="224">
        <v>4</v>
      </c>
      <c r="I71" s="20"/>
    </row>
    <row r="72" spans="1:9" x14ac:dyDescent="0.25">
      <c r="A72" s="19"/>
      <c r="B72" s="336" t="s">
        <v>273</v>
      </c>
      <c r="C72" s="337"/>
      <c r="D72" s="338"/>
      <c r="E72" s="222">
        <v>2</v>
      </c>
      <c r="F72" s="222">
        <v>0</v>
      </c>
      <c r="G72" s="222">
        <v>1</v>
      </c>
      <c r="H72" s="224">
        <v>5</v>
      </c>
      <c r="I72" s="20"/>
    </row>
    <row r="73" spans="1:9" x14ac:dyDescent="0.25">
      <c r="A73" s="19"/>
      <c r="B73" s="339" t="s">
        <v>215</v>
      </c>
      <c r="C73" s="339"/>
      <c r="D73" s="339"/>
      <c r="E73" s="85">
        <v>1</v>
      </c>
      <c r="F73" s="243">
        <v>0</v>
      </c>
      <c r="G73" s="243">
        <v>0</v>
      </c>
      <c r="H73" s="243">
        <v>0</v>
      </c>
      <c r="I73" s="20"/>
    </row>
    <row r="74" spans="1:9" x14ac:dyDescent="0.25">
      <c r="A74" s="19"/>
      <c r="B74" s="339" t="s">
        <v>312</v>
      </c>
      <c r="C74" s="339"/>
      <c r="D74" s="339"/>
      <c r="E74" s="86">
        <v>5</v>
      </c>
      <c r="F74" s="243">
        <v>0</v>
      </c>
      <c r="G74" s="243">
        <v>0</v>
      </c>
      <c r="H74" s="224">
        <v>3</v>
      </c>
      <c r="I74" s="20"/>
    </row>
    <row r="75" spans="1:9" x14ac:dyDescent="0.25">
      <c r="A75" s="19"/>
      <c r="B75" s="339" t="s">
        <v>246</v>
      </c>
      <c r="C75" s="339"/>
      <c r="D75" s="339"/>
      <c r="E75" s="243">
        <v>0</v>
      </c>
      <c r="F75" s="243">
        <v>0</v>
      </c>
      <c r="G75" s="243">
        <v>0</v>
      </c>
      <c r="H75" s="224">
        <v>1</v>
      </c>
      <c r="I75" s="20"/>
    </row>
    <row r="76" spans="1:9" x14ac:dyDescent="0.25">
      <c r="A76" s="19"/>
      <c r="B76" s="339" t="s">
        <v>217</v>
      </c>
      <c r="C76" s="339"/>
      <c r="D76" s="339"/>
      <c r="E76" s="222">
        <v>2</v>
      </c>
      <c r="F76" s="243">
        <v>0</v>
      </c>
      <c r="G76" s="243">
        <v>0</v>
      </c>
      <c r="H76" s="224">
        <v>0</v>
      </c>
      <c r="I76" s="20"/>
    </row>
    <row r="77" spans="1:9" x14ac:dyDescent="0.25">
      <c r="A77" s="19"/>
      <c r="B77" s="339" t="s">
        <v>268</v>
      </c>
      <c r="C77" s="339"/>
      <c r="D77" s="339"/>
      <c r="E77" s="86">
        <v>2</v>
      </c>
      <c r="F77" s="243">
        <v>0</v>
      </c>
      <c r="G77" s="243">
        <v>0</v>
      </c>
      <c r="H77" s="224">
        <v>1</v>
      </c>
      <c r="I77" s="20"/>
    </row>
    <row r="78" spans="1:9" x14ac:dyDescent="0.25">
      <c r="A78" s="19"/>
      <c r="B78" s="324" t="s">
        <v>332</v>
      </c>
      <c r="C78" s="324"/>
      <c r="D78" s="324"/>
      <c r="E78" s="222">
        <v>2</v>
      </c>
      <c r="F78" s="243">
        <v>0</v>
      </c>
      <c r="G78" s="243">
        <v>0</v>
      </c>
      <c r="H78" s="224">
        <v>2</v>
      </c>
      <c r="I78" s="20"/>
    </row>
    <row r="79" spans="1:9" ht="14.25" customHeight="1" x14ac:dyDescent="0.25">
      <c r="A79" s="19"/>
      <c r="B79" s="294" t="s">
        <v>313</v>
      </c>
      <c r="C79" s="295"/>
      <c r="D79" s="296"/>
      <c r="E79" s="222">
        <v>1</v>
      </c>
      <c r="F79" s="243">
        <v>0</v>
      </c>
      <c r="G79" s="243">
        <v>0</v>
      </c>
      <c r="H79" s="224">
        <v>0</v>
      </c>
      <c r="I79" s="20"/>
    </row>
    <row r="80" spans="1:9" x14ac:dyDescent="0.25">
      <c r="A80" s="19"/>
      <c r="B80" s="324" t="s">
        <v>314</v>
      </c>
      <c r="C80" s="324"/>
      <c r="D80" s="324"/>
      <c r="E80" s="221">
        <v>1</v>
      </c>
      <c r="F80" s="243">
        <v>0</v>
      </c>
      <c r="G80" s="243">
        <v>0</v>
      </c>
      <c r="H80" s="224">
        <v>0</v>
      </c>
      <c r="I80" s="20"/>
    </row>
    <row r="81" spans="1:9" x14ac:dyDescent="0.25">
      <c r="A81" s="19"/>
      <c r="B81" s="340" t="s">
        <v>315</v>
      </c>
      <c r="C81" s="340"/>
      <c r="D81" s="340"/>
      <c r="E81" s="221">
        <v>2</v>
      </c>
      <c r="F81" s="243">
        <v>0</v>
      </c>
      <c r="G81" s="243">
        <v>0</v>
      </c>
      <c r="H81" s="224">
        <v>1</v>
      </c>
      <c r="I81" s="20"/>
    </row>
    <row r="82" spans="1:9" x14ac:dyDescent="0.25">
      <c r="A82" s="19"/>
      <c r="B82" s="341" t="s">
        <v>153</v>
      </c>
      <c r="C82" s="342"/>
      <c r="D82" s="343"/>
      <c r="E82" s="130">
        <f>SUM(E70:E81)</f>
        <v>46</v>
      </c>
      <c r="F82" s="130">
        <f>SUM(F70:F81)</f>
        <v>0</v>
      </c>
      <c r="G82" s="130">
        <f>SUM(G70:G81)</f>
        <v>2</v>
      </c>
      <c r="H82" s="225">
        <f>SUM(H70:H81)</f>
        <v>18</v>
      </c>
      <c r="I82" s="20"/>
    </row>
    <row r="83" spans="1:9" x14ac:dyDescent="0.25">
      <c r="A83" s="19"/>
      <c r="B83" s="20" t="s">
        <v>93</v>
      </c>
      <c r="C83" s="20"/>
      <c r="D83" s="20"/>
      <c r="E83" s="20"/>
      <c r="F83" s="20"/>
      <c r="G83" s="20"/>
      <c r="H83" s="20"/>
      <c r="I83" s="20"/>
    </row>
    <row r="84" spans="1:9" x14ac:dyDescent="0.25">
      <c r="A84" s="19"/>
      <c r="B84" s="329" t="s">
        <v>73</v>
      </c>
      <c r="C84" s="329"/>
      <c r="D84" s="329"/>
      <c r="E84" s="328" t="s">
        <v>48</v>
      </c>
      <c r="F84" s="328"/>
      <c r="G84" s="328" t="s">
        <v>49</v>
      </c>
      <c r="H84" s="328"/>
      <c r="I84" s="20"/>
    </row>
    <row r="85" spans="1:9" ht="37.799999999999997" x14ac:dyDescent="0.25">
      <c r="A85" s="19"/>
      <c r="B85" s="329"/>
      <c r="C85" s="329"/>
      <c r="D85" s="329"/>
      <c r="E85" s="229" t="s">
        <v>21</v>
      </c>
      <c r="F85" s="230" t="s">
        <v>90</v>
      </c>
      <c r="G85" s="231" t="s">
        <v>21</v>
      </c>
      <c r="H85" s="230" t="s">
        <v>90</v>
      </c>
      <c r="I85" s="20"/>
    </row>
    <row r="86" spans="1:9" x14ac:dyDescent="0.25">
      <c r="A86" s="19"/>
      <c r="B86" s="269" t="s">
        <v>247</v>
      </c>
      <c r="C86" s="269"/>
      <c r="D86" s="269"/>
      <c r="E86" s="222">
        <v>2</v>
      </c>
      <c r="F86" s="222">
        <v>0</v>
      </c>
      <c r="G86" s="222">
        <v>1</v>
      </c>
      <c r="H86" s="222">
        <v>8</v>
      </c>
      <c r="I86" s="20"/>
    </row>
    <row r="87" spans="1:9" x14ac:dyDescent="0.25">
      <c r="A87" s="19"/>
      <c r="B87" s="269" t="s">
        <v>274</v>
      </c>
      <c r="C87" s="269"/>
      <c r="D87" s="269"/>
      <c r="E87" s="222">
        <v>3</v>
      </c>
      <c r="F87" s="222">
        <v>0</v>
      </c>
      <c r="G87" s="222">
        <v>1</v>
      </c>
      <c r="H87" s="222">
        <v>2</v>
      </c>
      <c r="I87" s="20"/>
    </row>
    <row r="88" spans="1:9" x14ac:dyDescent="0.25">
      <c r="A88" s="19"/>
      <c r="B88" s="269" t="s">
        <v>333</v>
      </c>
      <c r="C88" s="269"/>
      <c r="D88" s="269"/>
      <c r="E88" s="222">
        <v>1</v>
      </c>
      <c r="F88" s="222">
        <v>0</v>
      </c>
      <c r="G88" s="222">
        <v>0</v>
      </c>
      <c r="H88" s="222">
        <v>3</v>
      </c>
      <c r="I88" s="20"/>
    </row>
    <row r="89" spans="1:9" ht="14.25" customHeight="1" x14ac:dyDescent="0.25">
      <c r="A89" s="19"/>
      <c r="B89" s="283" t="s">
        <v>252</v>
      </c>
      <c r="C89" s="284"/>
      <c r="D89" s="285"/>
      <c r="E89" s="222">
        <v>0</v>
      </c>
      <c r="F89" s="222">
        <v>0</v>
      </c>
      <c r="G89" s="222">
        <v>0</v>
      </c>
      <c r="H89" s="222">
        <v>2</v>
      </c>
      <c r="I89" s="20"/>
    </row>
    <row r="90" spans="1:9" x14ac:dyDescent="0.25">
      <c r="A90" s="19"/>
      <c r="B90" s="283" t="s">
        <v>254</v>
      </c>
      <c r="C90" s="284"/>
      <c r="D90" s="285"/>
      <c r="E90" s="222">
        <v>0</v>
      </c>
      <c r="F90" s="222">
        <v>1</v>
      </c>
      <c r="G90" s="222">
        <v>0</v>
      </c>
      <c r="H90" s="222">
        <v>2</v>
      </c>
      <c r="I90" s="20"/>
    </row>
    <row r="91" spans="1:9" ht="14.25" customHeight="1" x14ac:dyDescent="0.25">
      <c r="A91" s="19"/>
      <c r="B91" s="358" t="s">
        <v>334</v>
      </c>
      <c r="C91" s="359"/>
      <c r="D91" s="360"/>
      <c r="E91" s="86">
        <v>0</v>
      </c>
      <c r="F91" s="222">
        <v>1</v>
      </c>
      <c r="G91" s="222">
        <v>1</v>
      </c>
      <c r="H91" s="222">
        <v>0</v>
      </c>
      <c r="I91" s="20"/>
    </row>
    <row r="92" spans="1:9" x14ac:dyDescent="0.25">
      <c r="A92" s="19"/>
      <c r="B92" s="358" t="s">
        <v>335</v>
      </c>
      <c r="C92" s="359"/>
      <c r="D92" s="360"/>
      <c r="E92" s="85">
        <v>4</v>
      </c>
      <c r="F92" s="222">
        <v>0</v>
      </c>
      <c r="G92" s="222">
        <v>0</v>
      </c>
      <c r="H92" s="222">
        <v>2</v>
      </c>
      <c r="I92" s="20"/>
    </row>
    <row r="93" spans="1:9" x14ac:dyDescent="0.25">
      <c r="A93" s="19"/>
      <c r="B93" s="286" t="s">
        <v>418</v>
      </c>
      <c r="C93" s="287"/>
      <c r="D93" s="288"/>
      <c r="E93" s="222">
        <v>3</v>
      </c>
      <c r="F93" s="222">
        <v>1</v>
      </c>
      <c r="G93" s="222">
        <v>1</v>
      </c>
      <c r="H93" s="222">
        <v>2</v>
      </c>
      <c r="I93" s="20"/>
    </row>
    <row r="94" spans="1:9" x14ac:dyDescent="0.25">
      <c r="A94" s="19"/>
      <c r="B94" s="363" t="s">
        <v>153</v>
      </c>
      <c r="C94" s="363"/>
      <c r="D94" s="363"/>
      <c r="E94" s="228">
        <f>SUM(E86:E93)</f>
        <v>13</v>
      </c>
      <c r="F94" s="226">
        <f>SUM(F86:F93)</f>
        <v>3</v>
      </c>
      <c r="G94" s="226">
        <f>SUM(G86:G93)</f>
        <v>4</v>
      </c>
      <c r="H94" s="226">
        <f>SUM(H86:H93)</f>
        <v>21</v>
      </c>
      <c r="I94" s="20"/>
    </row>
    <row r="95" spans="1:9" x14ac:dyDescent="0.25">
      <c r="A95" s="19"/>
      <c r="B95" s="77" t="s">
        <v>63</v>
      </c>
      <c r="C95" s="77"/>
      <c r="D95" s="77"/>
      <c r="E95" s="78"/>
      <c r="F95" s="78"/>
      <c r="G95" s="78"/>
      <c r="H95" s="78"/>
      <c r="I95" s="20"/>
    </row>
    <row r="96" spans="1:9" x14ac:dyDescent="0.25">
      <c r="A96" s="19"/>
      <c r="B96" s="302" t="s">
        <v>57</v>
      </c>
      <c r="C96" s="302"/>
      <c r="D96" s="302"/>
      <c r="E96" s="304" t="s">
        <v>64</v>
      </c>
      <c r="F96" s="304"/>
      <c r="G96" s="304" t="s">
        <v>65</v>
      </c>
      <c r="H96" s="304"/>
      <c r="I96" s="70" t="s">
        <v>66</v>
      </c>
    </row>
    <row r="97" spans="1:9" x14ac:dyDescent="0.25">
      <c r="A97" s="19"/>
      <c r="B97" s="361" t="s">
        <v>48</v>
      </c>
      <c r="C97" s="361"/>
      <c r="D97" s="361"/>
      <c r="E97" s="362">
        <v>3</v>
      </c>
      <c r="F97" s="362"/>
      <c r="G97" s="362">
        <v>3</v>
      </c>
      <c r="H97" s="362"/>
      <c r="I97" s="106">
        <v>3</v>
      </c>
    </row>
    <row r="98" spans="1:9" x14ac:dyDescent="0.25">
      <c r="A98" s="19"/>
      <c r="B98" s="361" t="s">
        <v>146</v>
      </c>
      <c r="C98" s="361"/>
      <c r="D98" s="361"/>
      <c r="E98" s="362">
        <v>2</v>
      </c>
      <c r="F98" s="362"/>
      <c r="G98" s="362">
        <v>2</v>
      </c>
      <c r="H98" s="362"/>
      <c r="I98" s="220">
        <v>2</v>
      </c>
    </row>
    <row r="99" spans="1:9" x14ac:dyDescent="0.25">
      <c r="A99" s="19"/>
      <c r="B99" s="79"/>
      <c r="C99" s="79"/>
      <c r="D99" s="79"/>
      <c r="E99" s="78"/>
      <c r="F99" s="78"/>
      <c r="G99" s="78"/>
      <c r="H99" s="78"/>
      <c r="I99" s="80"/>
    </row>
    <row r="100" spans="1:9" x14ac:dyDescent="0.25">
      <c r="A100" s="19"/>
      <c r="B100" s="79"/>
      <c r="C100" s="79"/>
      <c r="D100" s="79"/>
      <c r="E100" s="78"/>
      <c r="F100" s="78"/>
      <c r="G100" s="78"/>
      <c r="H100" s="78"/>
      <c r="I100" s="80"/>
    </row>
    <row r="101" spans="1:9" x14ac:dyDescent="0.25">
      <c r="A101" s="19"/>
      <c r="B101" s="79"/>
      <c r="C101" s="79"/>
      <c r="D101" s="79"/>
      <c r="E101" s="78"/>
      <c r="F101" s="78"/>
      <c r="G101" s="78"/>
      <c r="H101" s="78"/>
      <c r="I101" s="80"/>
    </row>
    <row r="102" spans="1:9" x14ac:dyDescent="0.25">
      <c r="A102" s="19"/>
      <c r="B102" s="79"/>
      <c r="C102" s="79"/>
      <c r="D102" s="79"/>
      <c r="E102" s="78"/>
      <c r="F102" s="78"/>
      <c r="G102" s="78"/>
      <c r="H102" s="78"/>
      <c r="I102" s="80"/>
    </row>
    <row r="103" spans="1:9" x14ac:dyDescent="0.25">
      <c r="A103" s="19"/>
      <c r="B103" s="79"/>
      <c r="C103" s="79"/>
      <c r="D103" s="79"/>
      <c r="E103" s="78"/>
      <c r="F103" s="78"/>
      <c r="G103" s="78"/>
      <c r="H103" s="78"/>
      <c r="I103" s="80"/>
    </row>
    <row r="104" spans="1:9" x14ac:dyDescent="0.25">
      <c r="A104" s="19"/>
      <c r="B104" s="79"/>
      <c r="C104" s="79"/>
      <c r="D104" s="79"/>
      <c r="E104" s="78"/>
      <c r="F104" s="78"/>
      <c r="G104" s="78"/>
      <c r="H104" s="78"/>
      <c r="I104" s="80"/>
    </row>
    <row r="105" spans="1:9" x14ac:dyDescent="0.25">
      <c r="B105" s="81"/>
      <c r="C105" s="81"/>
      <c r="D105" s="81"/>
      <c r="E105" s="82"/>
      <c r="F105" s="82"/>
      <c r="G105" s="82"/>
      <c r="H105" s="82"/>
      <c r="I105" s="52"/>
    </row>
    <row r="106" spans="1:9" x14ac:dyDescent="0.25">
      <c r="B106" s="81"/>
      <c r="C106" s="81"/>
      <c r="D106" s="81"/>
      <c r="E106" s="82"/>
      <c r="F106" s="82"/>
      <c r="G106" s="82"/>
      <c r="H106" s="82"/>
      <c r="I106" s="52"/>
    </row>
    <row r="107" spans="1:9" x14ac:dyDescent="0.25">
      <c r="B107" s="81"/>
      <c r="C107" s="81"/>
      <c r="D107" s="81"/>
      <c r="E107" s="82"/>
      <c r="F107" s="82"/>
      <c r="G107" s="82"/>
      <c r="H107" s="82"/>
      <c r="I107" s="52"/>
    </row>
    <row r="108" spans="1:9" x14ac:dyDescent="0.25">
      <c r="B108" s="81"/>
      <c r="C108" s="81"/>
      <c r="D108" s="81"/>
      <c r="E108" s="82"/>
      <c r="F108" s="82"/>
      <c r="G108" s="82"/>
      <c r="H108" s="82"/>
      <c r="I108" s="52"/>
    </row>
    <row r="109" spans="1:9" x14ac:dyDescent="0.25">
      <c r="B109" s="34"/>
      <c r="C109" s="34"/>
      <c r="D109" s="34"/>
      <c r="E109" s="34"/>
      <c r="F109" s="34"/>
      <c r="G109" s="34"/>
      <c r="H109" s="34"/>
      <c r="I109" s="76"/>
    </row>
    <row r="110" spans="1:9" x14ac:dyDescent="0.25">
      <c r="A110" s="19" t="s">
        <v>53</v>
      </c>
      <c r="B110" s="20"/>
      <c r="C110" s="20"/>
      <c r="D110" s="20"/>
      <c r="E110" s="20"/>
      <c r="F110" s="20"/>
      <c r="G110" s="20"/>
      <c r="H110" s="20"/>
      <c r="I110" s="20"/>
    </row>
    <row r="111" spans="1:9" x14ac:dyDescent="0.25">
      <c r="A111" s="20"/>
      <c r="B111" s="297" t="s">
        <v>57</v>
      </c>
      <c r="C111" s="297"/>
      <c r="D111" s="302" t="s">
        <v>44</v>
      </c>
      <c r="E111" s="302"/>
      <c r="F111" s="302" t="s">
        <v>45</v>
      </c>
      <c r="G111" s="302"/>
      <c r="H111" s="302" t="s">
        <v>20</v>
      </c>
      <c r="I111" s="302"/>
    </row>
    <row r="112" spans="1:9" x14ac:dyDescent="0.25">
      <c r="A112" s="20"/>
      <c r="B112" s="297"/>
      <c r="C112" s="297"/>
      <c r="D112" s="67" t="s">
        <v>54</v>
      </c>
      <c r="E112" s="67" t="s">
        <v>55</v>
      </c>
      <c r="F112" s="67" t="s">
        <v>54</v>
      </c>
      <c r="G112" s="67" t="s">
        <v>55</v>
      </c>
      <c r="H112" s="67" t="s">
        <v>54</v>
      </c>
      <c r="I112" s="67" t="s">
        <v>55</v>
      </c>
    </row>
    <row r="113" spans="1:9" x14ac:dyDescent="0.25">
      <c r="A113" s="20"/>
      <c r="B113" s="323" t="s">
        <v>56</v>
      </c>
      <c r="C113" s="323"/>
      <c r="D113" s="114">
        <v>46</v>
      </c>
      <c r="E113" s="122">
        <v>444984</v>
      </c>
      <c r="F113" s="121">
        <v>16</v>
      </c>
      <c r="G113" s="122">
        <v>97497</v>
      </c>
      <c r="H113" s="121">
        <v>62</v>
      </c>
      <c r="I113" s="122">
        <v>542481</v>
      </c>
    </row>
    <row r="114" spans="1:9" x14ac:dyDescent="0.25">
      <c r="A114" s="20"/>
      <c r="B114" s="323" t="s">
        <v>34</v>
      </c>
      <c r="C114" s="323"/>
      <c r="D114" s="105">
        <v>20</v>
      </c>
      <c r="E114" s="123">
        <v>412529</v>
      </c>
      <c r="F114" s="114">
        <v>25</v>
      </c>
      <c r="G114" s="124">
        <v>247124</v>
      </c>
      <c r="H114" s="121">
        <v>45</v>
      </c>
      <c r="I114" s="123">
        <v>659653</v>
      </c>
    </row>
    <row r="115" spans="1:9" x14ac:dyDescent="0.25">
      <c r="A115" s="20"/>
      <c r="B115" s="20"/>
      <c r="C115" s="20"/>
      <c r="D115" s="21"/>
      <c r="E115" s="20"/>
      <c r="F115" s="20"/>
      <c r="G115" s="20"/>
      <c r="H115" s="22"/>
      <c r="I115" s="22"/>
    </row>
    <row r="116" spans="1:9" x14ac:dyDescent="0.25">
      <c r="A116" s="19" t="s">
        <v>58</v>
      </c>
      <c r="B116" s="20"/>
      <c r="C116" s="20"/>
      <c r="D116" s="20"/>
      <c r="E116" s="20"/>
      <c r="F116" s="20"/>
      <c r="G116" s="20"/>
      <c r="H116" s="22"/>
      <c r="I116" s="22"/>
    </row>
    <row r="117" spans="1:9" ht="25.8" x14ac:dyDescent="0.25">
      <c r="A117" s="20"/>
      <c r="B117" s="108" t="s">
        <v>57</v>
      </c>
      <c r="C117" s="68"/>
      <c r="D117" s="69" t="s">
        <v>59</v>
      </c>
      <c r="E117" s="350" t="s">
        <v>60</v>
      </c>
      <c r="F117" s="350"/>
      <c r="G117" s="25" t="s">
        <v>61</v>
      </c>
      <c r="H117" s="351" t="s">
        <v>62</v>
      </c>
      <c r="I117" s="352"/>
    </row>
    <row r="118" spans="1:9" ht="14.25" customHeight="1" x14ac:dyDescent="0.25">
      <c r="A118" s="20"/>
      <c r="B118" s="355" t="s">
        <v>56</v>
      </c>
      <c r="C118" s="356"/>
      <c r="D118" s="125">
        <v>62</v>
      </c>
      <c r="E118" s="353">
        <v>542481</v>
      </c>
      <c r="F118" s="354"/>
      <c r="G118" s="121">
        <v>62</v>
      </c>
      <c r="H118" s="357" t="s">
        <v>336</v>
      </c>
      <c r="I118" s="357"/>
    </row>
    <row r="119" spans="1:9" x14ac:dyDescent="0.25">
      <c r="A119" s="20"/>
      <c r="B119" s="355" t="s">
        <v>34</v>
      </c>
      <c r="C119" s="356"/>
      <c r="D119" s="121">
        <v>45</v>
      </c>
      <c r="E119" s="353">
        <v>659653</v>
      </c>
      <c r="F119" s="354"/>
      <c r="G119" s="121">
        <v>45</v>
      </c>
      <c r="H119" s="357" t="s">
        <v>336</v>
      </c>
      <c r="I119" s="357"/>
    </row>
    <row r="120" spans="1:9" x14ac:dyDescent="0.25">
      <c r="B120" s="20"/>
      <c r="C120" s="20"/>
      <c r="D120" s="20"/>
      <c r="E120" s="20"/>
      <c r="F120" s="20"/>
      <c r="G120" s="20"/>
      <c r="H120" s="20"/>
      <c r="I120" s="20"/>
    </row>
    <row r="121" spans="1:9" x14ac:dyDescent="0.25">
      <c r="B121" s="34"/>
      <c r="C121" s="34"/>
      <c r="D121" s="34"/>
      <c r="E121" s="34"/>
      <c r="F121" s="34"/>
      <c r="G121" s="34"/>
      <c r="H121" s="34"/>
      <c r="I121" s="34"/>
    </row>
    <row r="122" spans="1:9" x14ac:dyDescent="0.25">
      <c r="B122" s="20"/>
      <c r="C122" s="20"/>
      <c r="D122" s="20"/>
      <c r="E122" s="20"/>
      <c r="F122" s="20"/>
      <c r="G122" s="20"/>
      <c r="H122" s="34"/>
      <c r="I122" s="34"/>
    </row>
    <row r="123" spans="1:9" x14ac:dyDescent="0.25">
      <c r="A123" s="19" t="s">
        <v>67</v>
      </c>
      <c r="B123" s="83"/>
      <c r="C123" s="20"/>
      <c r="D123" s="20"/>
      <c r="E123" s="20"/>
      <c r="F123" s="20"/>
      <c r="G123" s="20"/>
      <c r="H123" s="34"/>
      <c r="I123" s="34"/>
    </row>
    <row r="124" spans="1:9" x14ac:dyDescent="0.25">
      <c r="B124" s="20"/>
      <c r="C124" s="20"/>
      <c r="D124" s="20"/>
      <c r="E124" s="20"/>
      <c r="F124" s="20"/>
      <c r="G124" s="20"/>
      <c r="H124" s="34"/>
      <c r="I124" s="34"/>
    </row>
    <row r="125" spans="1:9" x14ac:dyDescent="0.25">
      <c r="B125" s="346" t="s">
        <v>318</v>
      </c>
      <c r="C125" s="346"/>
      <c r="D125" s="346"/>
      <c r="E125" s="346"/>
      <c r="F125" s="346"/>
      <c r="G125" s="346"/>
      <c r="H125" s="34"/>
      <c r="I125" s="34"/>
    </row>
    <row r="126" spans="1:9" ht="18.75" customHeight="1" x14ac:dyDescent="0.25">
      <c r="B126" s="346" t="s">
        <v>319</v>
      </c>
      <c r="C126" s="346"/>
      <c r="D126" s="346"/>
      <c r="E126" s="346"/>
      <c r="F126" s="346"/>
      <c r="G126" s="346"/>
      <c r="H126" s="34"/>
      <c r="I126" s="34"/>
    </row>
    <row r="127" spans="1:9" ht="20.25" customHeight="1" x14ac:dyDescent="0.25">
      <c r="B127" s="344" t="s">
        <v>193</v>
      </c>
      <c r="C127" s="344"/>
      <c r="D127" s="344"/>
      <c r="E127" s="344"/>
      <c r="F127" s="344"/>
      <c r="G127" s="344"/>
      <c r="H127" s="34"/>
      <c r="I127" s="34"/>
    </row>
    <row r="128" spans="1:9" x14ac:dyDescent="0.25">
      <c r="B128" s="345" t="s">
        <v>177</v>
      </c>
      <c r="C128" s="346"/>
      <c r="D128" s="346"/>
      <c r="E128" s="346"/>
      <c r="F128" s="346"/>
      <c r="G128" s="346"/>
      <c r="H128" s="34"/>
      <c r="I128" s="34"/>
    </row>
    <row r="129" spans="1:9" x14ac:dyDescent="0.25">
      <c r="B129" s="345" t="s">
        <v>320</v>
      </c>
      <c r="C129" s="346"/>
      <c r="D129" s="346"/>
      <c r="E129" s="346"/>
      <c r="F129" s="346"/>
      <c r="G129" s="346"/>
      <c r="H129" s="34"/>
      <c r="I129" s="34"/>
    </row>
    <row r="130" spans="1:9" x14ac:dyDescent="0.25">
      <c r="A130" s="1" t="s">
        <v>69</v>
      </c>
      <c r="B130" s="26"/>
      <c r="C130" s="20"/>
      <c r="D130" s="20"/>
      <c r="E130" s="20"/>
      <c r="F130" s="20" t="s">
        <v>249</v>
      </c>
      <c r="G130" s="20"/>
      <c r="H130" s="34"/>
      <c r="I130" s="34"/>
    </row>
    <row r="131" spans="1:9" x14ac:dyDescent="0.25">
      <c r="B131" s="20"/>
      <c r="C131" s="20"/>
      <c r="D131" s="20"/>
      <c r="E131" s="20"/>
      <c r="F131" s="20"/>
      <c r="G131" s="20"/>
      <c r="H131" s="34"/>
      <c r="I131" s="34"/>
    </row>
    <row r="132" spans="1:9" ht="22.5" customHeight="1" x14ac:dyDescent="0.25">
      <c r="B132" s="20" t="s">
        <v>173</v>
      </c>
      <c r="C132" s="20" t="s">
        <v>250</v>
      </c>
      <c r="D132" s="20"/>
      <c r="E132" s="20"/>
      <c r="F132" s="20" t="s">
        <v>74</v>
      </c>
      <c r="G132" s="20"/>
      <c r="H132" s="34"/>
      <c r="I132" s="34"/>
    </row>
    <row r="133" spans="1:9" x14ac:dyDescent="0.25">
      <c r="B133" s="20"/>
      <c r="C133" s="20"/>
      <c r="D133" s="20"/>
      <c r="E133" s="20"/>
      <c r="F133" s="20"/>
      <c r="G133" s="20"/>
      <c r="H133" s="34"/>
      <c r="I133" s="34"/>
    </row>
    <row r="134" spans="1:9" x14ac:dyDescent="0.25">
      <c r="B134" s="34"/>
      <c r="C134" s="34"/>
      <c r="D134" s="34"/>
      <c r="E134" s="34"/>
      <c r="F134" s="34"/>
      <c r="G134" s="34"/>
      <c r="H134" s="34"/>
      <c r="I134" s="34"/>
    </row>
    <row r="135" spans="1:9" x14ac:dyDescent="0.25">
      <c r="B135" s="34"/>
      <c r="C135" s="34"/>
      <c r="D135" s="34"/>
      <c r="E135" s="34"/>
      <c r="F135" s="34"/>
      <c r="G135" s="34"/>
      <c r="H135" s="34"/>
      <c r="I135" s="34"/>
    </row>
    <row r="136" spans="1:9" x14ac:dyDescent="0.25">
      <c r="B136" s="34"/>
      <c r="C136" s="34"/>
      <c r="D136" s="34"/>
      <c r="E136" s="34"/>
      <c r="F136" s="34"/>
      <c r="G136" s="34"/>
      <c r="H136" s="34"/>
      <c r="I136" s="34"/>
    </row>
    <row r="137" spans="1:9" x14ac:dyDescent="0.25">
      <c r="B137" s="34"/>
      <c r="C137" s="34"/>
      <c r="D137" s="34"/>
      <c r="E137" s="34"/>
      <c r="F137" s="34"/>
      <c r="G137" s="34"/>
      <c r="H137" s="34"/>
      <c r="I137" s="34"/>
    </row>
    <row r="138" spans="1:9" x14ac:dyDescent="0.25">
      <c r="B138" s="34"/>
      <c r="C138" s="34"/>
      <c r="D138" s="34"/>
      <c r="E138" s="34"/>
      <c r="F138" s="34"/>
      <c r="G138" s="34"/>
      <c r="H138" s="34"/>
      <c r="I138" s="34"/>
    </row>
    <row r="139" spans="1:9" x14ac:dyDescent="0.25">
      <c r="B139" s="34"/>
      <c r="C139" s="34"/>
      <c r="D139" s="34"/>
      <c r="E139" s="34"/>
      <c r="F139" s="34"/>
      <c r="G139" s="34"/>
      <c r="H139" s="34"/>
      <c r="I139" s="34"/>
    </row>
    <row r="140" spans="1:9" x14ac:dyDescent="0.25">
      <c r="B140" s="34"/>
      <c r="C140" s="34"/>
      <c r="D140" s="34"/>
      <c r="E140" s="34"/>
      <c r="F140" s="34"/>
      <c r="G140" s="34"/>
      <c r="H140" s="34"/>
      <c r="I140" s="34"/>
    </row>
    <row r="141" spans="1:9" x14ac:dyDescent="0.25">
      <c r="B141" s="34"/>
      <c r="C141" s="34"/>
      <c r="D141" s="34"/>
      <c r="E141" s="34"/>
      <c r="F141" s="34"/>
      <c r="G141" s="34"/>
      <c r="H141" s="34"/>
      <c r="I141" s="34"/>
    </row>
    <row r="142" spans="1:9" x14ac:dyDescent="0.25">
      <c r="B142" s="34"/>
      <c r="C142" s="34"/>
      <c r="D142" s="34"/>
      <c r="E142" s="34"/>
      <c r="F142" s="34"/>
      <c r="G142" s="34"/>
      <c r="H142" s="34"/>
      <c r="I142" s="34"/>
    </row>
    <row r="143" spans="1:9" x14ac:dyDescent="0.25">
      <c r="B143" s="34"/>
      <c r="C143" s="34"/>
      <c r="D143" s="34"/>
      <c r="E143" s="34"/>
      <c r="F143" s="34"/>
      <c r="G143" s="34"/>
      <c r="H143" s="34"/>
      <c r="I143" s="34"/>
    </row>
    <row r="144" spans="1:9" x14ac:dyDescent="0.25">
      <c r="B144" s="34"/>
      <c r="C144" s="34"/>
      <c r="D144" s="34"/>
      <c r="E144" s="34"/>
      <c r="F144" s="34"/>
      <c r="G144" s="34"/>
      <c r="H144" s="34"/>
      <c r="I144" s="34"/>
    </row>
    <row r="145" spans="2:9" x14ac:dyDescent="0.25">
      <c r="B145" s="34"/>
      <c r="C145" s="34"/>
      <c r="D145" s="34"/>
      <c r="E145" s="34"/>
      <c r="F145" s="34"/>
      <c r="G145" s="34"/>
      <c r="H145" s="34"/>
      <c r="I145" s="34"/>
    </row>
    <row r="146" spans="2:9" x14ac:dyDescent="0.25">
      <c r="B146" s="34"/>
      <c r="C146" s="34"/>
      <c r="D146" s="34"/>
      <c r="E146" s="34"/>
      <c r="F146" s="34"/>
      <c r="G146" s="34"/>
      <c r="H146" s="34"/>
      <c r="I146" s="34"/>
    </row>
    <row r="147" spans="2:9" x14ac:dyDescent="0.25">
      <c r="B147" s="34"/>
      <c r="C147" s="34"/>
      <c r="D147" s="34"/>
      <c r="E147" s="34"/>
      <c r="F147" s="34"/>
      <c r="G147" s="34"/>
      <c r="H147" s="34"/>
      <c r="I147" s="34"/>
    </row>
    <row r="148" spans="2:9" x14ac:dyDescent="0.25">
      <c r="B148" s="34"/>
      <c r="C148" s="34"/>
      <c r="D148" s="34"/>
      <c r="E148" s="34"/>
      <c r="F148" s="34"/>
      <c r="G148" s="34"/>
      <c r="H148" s="34"/>
      <c r="I148" s="34"/>
    </row>
    <row r="149" spans="2:9" x14ac:dyDescent="0.25">
      <c r="B149" s="34"/>
      <c r="C149" s="34"/>
      <c r="D149" s="34"/>
      <c r="E149" s="34"/>
      <c r="F149" s="34"/>
      <c r="G149" s="34"/>
      <c r="H149" s="34"/>
      <c r="I149" s="34"/>
    </row>
    <row r="150" spans="2:9" x14ac:dyDescent="0.25">
      <c r="B150" s="34"/>
      <c r="C150" s="34"/>
      <c r="D150" s="34"/>
      <c r="E150" s="34"/>
      <c r="F150" s="34"/>
      <c r="G150" s="34"/>
      <c r="H150" s="34"/>
      <c r="I150" s="34"/>
    </row>
    <row r="151" spans="2:9" x14ac:dyDescent="0.25">
      <c r="B151" s="34"/>
      <c r="C151" s="34"/>
      <c r="D151" s="34"/>
      <c r="E151" s="34"/>
      <c r="F151" s="34"/>
      <c r="G151" s="34"/>
      <c r="H151" s="34"/>
      <c r="I151" s="34"/>
    </row>
    <row r="152" spans="2:9" x14ac:dyDescent="0.25">
      <c r="B152" s="34"/>
      <c r="C152" s="34"/>
      <c r="D152" s="34"/>
      <c r="E152" s="34"/>
      <c r="F152" s="34"/>
      <c r="G152" s="34"/>
      <c r="H152" s="34"/>
      <c r="I152" s="34"/>
    </row>
  </sheetData>
  <mergeCells count="120">
    <mergeCell ref="B92:D92"/>
    <mergeCell ref="B126:G126"/>
    <mergeCell ref="B97:D97"/>
    <mergeCell ref="B98:D98"/>
    <mergeCell ref="E96:F96"/>
    <mergeCell ref="G96:H96"/>
    <mergeCell ref="E97:F97"/>
    <mergeCell ref="G97:H97"/>
    <mergeCell ref="E98:F98"/>
    <mergeCell ref="G98:H98"/>
    <mergeCell ref="B96:D96"/>
    <mergeCell ref="B94:D94"/>
    <mergeCell ref="B127:G127"/>
    <mergeCell ref="B128:G128"/>
    <mergeCell ref="B129:G129"/>
    <mergeCell ref="C1:H1"/>
    <mergeCell ref="H5:I5"/>
    <mergeCell ref="E117:F117"/>
    <mergeCell ref="H117:I117"/>
    <mergeCell ref="E118:F118"/>
    <mergeCell ref="E119:F119"/>
    <mergeCell ref="B118:C118"/>
    <mergeCell ref="B119:C119"/>
    <mergeCell ref="H118:I118"/>
    <mergeCell ref="H119:I119"/>
    <mergeCell ref="B113:C113"/>
    <mergeCell ref="B114:C114"/>
    <mergeCell ref="B111:C112"/>
    <mergeCell ref="D111:E111"/>
    <mergeCell ref="F111:G111"/>
    <mergeCell ref="H111:I111"/>
    <mergeCell ref="B87:D87"/>
    <mergeCell ref="B88:D88"/>
    <mergeCell ref="B91:D91"/>
    <mergeCell ref="B125:G125"/>
    <mergeCell ref="B71:D71"/>
    <mergeCell ref="B70:D70"/>
    <mergeCell ref="B84:D85"/>
    <mergeCell ref="E84:F84"/>
    <mergeCell ref="G84:H84"/>
    <mergeCell ref="B72:D72"/>
    <mergeCell ref="B77:D77"/>
    <mergeCell ref="B79:D79"/>
    <mergeCell ref="B80:D80"/>
    <mergeCell ref="B76:D76"/>
    <mergeCell ref="B75:D75"/>
    <mergeCell ref="B73:D73"/>
    <mergeCell ref="B74:D74"/>
    <mergeCell ref="B81:D81"/>
    <mergeCell ref="B82:D82"/>
    <mergeCell ref="B78:D78"/>
    <mergeCell ref="B63:D63"/>
    <mergeCell ref="E49:F49"/>
    <mergeCell ref="B43:E43"/>
    <mergeCell ref="B41:E41"/>
    <mergeCell ref="B23:E23"/>
    <mergeCell ref="H26:I26"/>
    <mergeCell ref="B64:D64"/>
    <mergeCell ref="E68:F68"/>
    <mergeCell ref="G68:H68"/>
    <mergeCell ref="B68:D69"/>
    <mergeCell ref="B57:D57"/>
    <mergeCell ref="B58:D58"/>
    <mergeCell ref="B61:D62"/>
    <mergeCell ref="E61:F61"/>
    <mergeCell ref="G49:I49"/>
    <mergeCell ref="G55:I55"/>
    <mergeCell ref="G61:I61"/>
    <mergeCell ref="B49:D50"/>
    <mergeCell ref="B51:D51"/>
    <mergeCell ref="B52:D52"/>
    <mergeCell ref="B55:D56"/>
    <mergeCell ref="E55:F55"/>
    <mergeCell ref="B42:E42"/>
    <mergeCell ref="B38:E38"/>
    <mergeCell ref="C3:D3"/>
    <mergeCell ref="G3:H3"/>
    <mergeCell ref="H18:I18"/>
    <mergeCell ref="B14:E14"/>
    <mergeCell ref="B15:E15"/>
    <mergeCell ref="B18:E18"/>
    <mergeCell ref="F18:G18"/>
    <mergeCell ref="F14:G14"/>
    <mergeCell ref="H14:I14"/>
    <mergeCell ref="F15:G15"/>
    <mergeCell ref="H15:I15"/>
    <mergeCell ref="A5:D5"/>
    <mergeCell ref="F23:G23"/>
    <mergeCell ref="H23:I23"/>
    <mergeCell ref="F22:G22"/>
    <mergeCell ref="H22:I22"/>
    <mergeCell ref="F21:G21"/>
    <mergeCell ref="H21:I21"/>
    <mergeCell ref="B19:E19"/>
    <mergeCell ref="F19:G19"/>
    <mergeCell ref="F20:G20"/>
    <mergeCell ref="B86:D86"/>
    <mergeCell ref="B20:E20"/>
    <mergeCell ref="B16:E17"/>
    <mergeCell ref="F16:G17"/>
    <mergeCell ref="H16:I17"/>
    <mergeCell ref="B89:D89"/>
    <mergeCell ref="B90:D90"/>
    <mergeCell ref="B93:D93"/>
    <mergeCell ref="H19:I19"/>
    <mergeCell ref="H20:I20"/>
    <mergeCell ref="B21:E21"/>
    <mergeCell ref="B39:E39"/>
    <mergeCell ref="B33:C33"/>
    <mergeCell ref="B34:C34"/>
    <mergeCell ref="B40:E40"/>
    <mergeCell ref="B32:C32"/>
    <mergeCell ref="B28:C28"/>
    <mergeCell ref="B29:C29"/>
    <mergeCell ref="B30:C30"/>
    <mergeCell ref="B22:E22"/>
    <mergeCell ref="B31:C31"/>
    <mergeCell ref="B26:C27"/>
    <mergeCell ref="D26:E26"/>
    <mergeCell ref="F26:G26"/>
  </mergeCells>
  <pageMargins left="0.35416666666666702" right="0.6" top="0.75" bottom="0.75" header="0.3" footer="0.3"/>
  <pageSetup paperSize="9" scale="90" orientation="portrait" verticalDpi="4294967295" r:id="rId1"/>
  <headerFooter>
    <oddHeader>&amp;C&amp;"Arial,Regular"&amp;14&amp;K03+036JUBILEE LIFE INSURANCE COMPANY LTD&amp;R</oddHeader>
    <oddFooter>&amp;LNote: Private hospitals (if not specified otherwise) include both for-profit and NGO managed health facilities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Sheet1!$A$2:$A$3</xm:f>
          </x14:formula1>
          <xm:sqref>C3:D3</xm:sqref>
        </x14:dataValidation>
        <x14:dataValidation type="list" allowBlank="1" showInputMessage="1" showErrorMessage="1">
          <x14:formula1>
            <xm:f>Sheet1!$D$2:$D$6</xm:f>
          </x14:formula1>
          <xm:sqref>H5:I5</xm:sqref>
        </x14:dataValidation>
        <x14:dataValidation type="list" allowBlank="1" showInputMessage="1" showErrorMessage="1">
          <x14:formula1>
            <xm:f>Sheet1!$B$2:$B$6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1"/>
  <sheetViews>
    <sheetView topLeftCell="A42" workbookViewId="0">
      <selection activeCell="I58" sqref="I58"/>
    </sheetView>
  </sheetViews>
  <sheetFormatPr defaultRowHeight="14.4" x14ac:dyDescent="0.3"/>
  <cols>
    <col min="1" max="1" width="1.88671875" customWidth="1"/>
    <col min="2" max="2" width="7.44140625" customWidth="1"/>
    <col min="4" max="4" width="13.33203125" customWidth="1"/>
    <col min="5" max="5" width="14.33203125" customWidth="1"/>
    <col min="6" max="6" width="13.109375" customWidth="1"/>
    <col min="7" max="7" width="13.44140625" customWidth="1"/>
    <col min="8" max="8" width="23" customWidth="1"/>
    <col min="9" max="9" width="12.44140625" customWidth="1"/>
    <col min="10" max="10" width="12.33203125" customWidth="1"/>
    <col min="11" max="11" width="12.88671875" customWidth="1"/>
    <col min="12" max="12" width="10.109375" bestFit="1" customWidth="1"/>
  </cols>
  <sheetData>
    <row r="2" spans="2:11" ht="18" x14ac:dyDescent="0.25">
      <c r="B2" s="373" t="s">
        <v>0</v>
      </c>
      <c r="C2" s="373"/>
      <c r="D2" s="373"/>
      <c r="E2" s="373"/>
      <c r="F2" s="373"/>
      <c r="G2" s="373"/>
      <c r="H2" s="373"/>
      <c r="I2" s="373"/>
      <c r="J2" s="373"/>
    </row>
    <row r="3" spans="2:11" ht="23.25" customHeight="1" x14ac:dyDescent="0.25">
      <c r="B3" s="19"/>
      <c r="C3" s="19"/>
      <c r="D3" s="374" t="s">
        <v>103</v>
      </c>
      <c r="E3" s="374"/>
      <c r="F3" s="374"/>
      <c r="G3" s="374"/>
      <c r="H3" s="374"/>
      <c r="I3" s="374"/>
      <c r="J3" s="19"/>
    </row>
    <row r="4" spans="2:11" ht="15" x14ac:dyDescent="0.25">
      <c r="B4" s="19"/>
      <c r="C4" s="19"/>
      <c r="D4" s="19"/>
      <c r="E4" s="19"/>
      <c r="F4" s="19"/>
      <c r="G4" s="19"/>
      <c r="H4" s="19"/>
      <c r="I4" s="19"/>
      <c r="J4" s="19"/>
    </row>
    <row r="5" spans="2:11" ht="21.75" customHeight="1" x14ac:dyDescent="0.25">
      <c r="B5" s="23" t="s">
        <v>104</v>
      </c>
      <c r="C5" s="89"/>
      <c r="D5" s="89"/>
      <c r="E5" s="371" t="s">
        <v>310</v>
      </c>
      <c r="F5" s="375"/>
      <c r="G5" s="375"/>
      <c r="H5" s="375"/>
      <c r="I5" s="376"/>
      <c r="J5" s="39"/>
      <c r="K5" s="90"/>
    </row>
    <row r="6" spans="2:11" ht="15" x14ac:dyDescent="0.25">
      <c r="B6" s="37"/>
      <c r="C6" s="37"/>
      <c r="D6" s="37"/>
      <c r="E6" s="91"/>
      <c r="F6" s="91"/>
      <c r="G6" s="91"/>
      <c r="H6" s="91"/>
      <c r="I6" s="91"/>
      <c r="J6" s="20"/>
      <c r="K6" s="90"/>
    </row>
    <row r="7" spans="2:11" ht="22.5" customHeight="1" x14ac:dyDescent="0.25">
      <c r="B7" s="92" t="s">
        <v>105</v>
      </c>
      <c r="C7" s="93"/>
      <c r="D7" s="93"/>
      <c r="E7" s="94"/>
      <c r="F7" s="94"/>
      <c r="G7" s="88" t="s">
        <v>251</v>
      </c>
      <c r="H7" s="94"/>
      <c r="I7" s="95"/>
      <c r="J7" s="20"/>
      <c r="K7" s="90"/>
    </row>
    <row r="8" spans="2:11" ht="15" x14ac:dyDescent="0.25">
      <c r="B8" s="20"/>
      <c r="C8" s="20"/>
      <c r="D8" s="20"/>
      <c r="E8" s="20"/>
      <c r="F8" s="20"/>
      <c r="G8" s="20"/>
      <c r="H8" s="20"/>
      <c r="I8" s="20"/>
      <c r="J8" s="20"/>
      <c r="K8" s="90"/>
    </row>
    <row r="9" spans="2:11" ht="15" x14ac:dyDescent="0.25">
      <c r="B9" s="92" t="s">
        <v>101</v>
      </c>
      <c r="C9" s="93"/>
      <c r="D9" s="377" t="s">
        <v>3</v>
      </c>
      <c r="E9" s="378"/>
      <c r="F9" s="20"/>
      <c r="G9" s="92" t="s">
        <v>106</v>
      </c>
      <c r="H9" s="89" t="s">
        <v>8</v>
      </c>
      <c r="I9" s="96"/>
      <c r="J9" s="97"/>
      <c r="K9" s="90"/>
    </row>
    <row r="10" spans="2:11" ht="15" x14ac:dyDescent="0.25">
      <c r="B10" s="20"/>
      <c r="C10" s="20"/>
      <c r="D10" s="20"/>
      <c r="E10" s="20"/>
      <c r="F10" s="20"/>
      <c r="G10" s="20"/>
      <c r="H10" s="20"/>
      <c r="I10" s="20"/>
      <c r="J10" s="37"/>
      <c r="K10" s="90"/>
    </row>
    <row r="11" spans="2:11" ht="15" x14ac:dyDescent="0.25">
      <c r="B11" s="330" t="s">
        <v>311</v>
      </c>
      <c r="C11" s="331"/>
      <c r="D11" s="331"/>
      <c r="E11" s="332"/>
      <c r="F11" s="20"/>
      <c r="G11" s="92" t="s">
        <v>9</v>
      </c>
      <c r="H11" s="93">
        <v>2018</v>
      </c>
      <c r="I11" s="98"/>
      <c r="J11" s="37"/>
      <c r="K11" s="90"/>
    </row>
    <row r="12" spans="2:11" ht="15" x14ac:dyDescent="0.25">
      <c r="B12" s="19"/>
      <c r="C12" s="19"/>
      <c r="D12" s="19"/>
      <c r="E12" s="19"/>
      <c r="F12" s="19"/>
      <c r="G12" s="19"/>
      <c r="H12" s="19"/>
      <c r="I12" s="19"/>
      <c r="J12" s="19"/>
    </row>
    <row r="13" spans="2:11" ht="15" x14ac:dyDescent="0.25">
      <c r="B13" s="20" t="s">
        <v>10</v>
      </c>
      <c r="C13" s="20"/>
      <c r="D13" s="20"/>
      <c r="E13" s="20"/>
      <c r="F13" s="20"/>
      <c r="G13" s="20"/>
      <c r="H13" s="20"/>
      <c r="I13" s="20"/>
      <c r="J13" s="20"/>
    </row>
    <row r="14" spans="2:11" x14ac:dyDescent="0.3">
      <c r="B14" s="20" t="s">
        <v>208</v>
      </c>
      <c r="C14" s="20" t="s">
        <v>212</v>
      </c>
      <c r="D14" s="20"/>
      <c r="E14" s="20" t="s">
        <v>173</v>
      </c>
      <c r="F14" s="20" t="s">
        <v>275</v>
      </c>
      <c r="G14" s="20"/>
      <c r="H14" s="20" t="s">
        <v>207</v>
      </c>
      <c r="I14" s="20"/>
      <c r="J14" s="20"/>
    </row>
    <row r="15" spans="2:11" ht="15" x14ac:dyDescent="0.25">
      <c r="B15" s="20"/>
      <c r="C15" s="20"/>
      <c r="D15" s="20"/>
      <c r="E15" s="20"/>
      <c r="F15" s="20"/>
      <c r="G15" s="20"/>
      <c r="H15" s="20"/>
      <c r="I15" s="20"/>
      <c r="J15" s="20"/>
    </row>
    <row r="16" spans="2:11" ht="15" x14ac:dyDescent="0.25">
      <c r="B16" s="20" t="s">
        <v>174</v>
      </c>
      <c r="C16" s="20"/>
      <c r="D16" s="35">
        <v>43288</v>
      </c>
      <c r="E16" s="20"/>
      <c r="F16" s="20"/>
      <c r="G16" s="20"/>
      <c r="H16" s="20"/>
      <c r="I16" s="20"/>
      <c r="J16" s="20"/>
    </row>
    <row r="17" spans="2:16" ht="15.75" thickBot="1" x14ac:dyDescent="0.3">
      <c r="B17" s="38"/>
      <c r="C17" s="38"/>
      <c r="D17" s="38"/>
      <c r="E17" s="38"/>
      <c r="F17" s="38"/>
      <c r="G17" s="38"/>
      <c r="H17" s="38"/>
      <c r="I17" s="38"/>
      <c r="J17" s="38"/>
    </row>
    <row r="18" spans="2:16" ht="15.75" thickTop="1" x14ac:dyDescent="0.25">
      <c r="B18" s="20"/>
      <c r="C18" s="20"/>
      <c r="D18" s="20"/>
      <c r="E18" s="20"/>
      <c r="F18" s="20"/>
      <c r="G18" s="20"/>
      <c r="H18" s="20"/>
      <c r="I18" s="20"/>
      <c r="J18" s="20"/>
    </row>
    <row r="19" spans="2:16" ht="17.25" customHeight="1" x14ac:dyDescent="0.25">
      <c r="B19" s="39" t="s">
        <v>107</v>
      </c>
      <c r="C19" s="39"/>
      <c r="D19" s="39"/>
      <c r="E19" s="39"/>
      <c r="F19" s="20"/>
      <c r="G19" s="20"/>
      <c r="H19" s="20"/>
      <c r="I19" s="20"/>
      <c r="J19" s="20"/>
      <c r="K19" s="55"/>
      <c r="L19" s="55"/>
      <c r="M19" s="55"/>
      <c r="N19" s="55"/>
      <c r="O19" s="55"/>
    </row>
    <row r="20" spans="2:16" ht="15" x14ac:dyDescent="0.25">
      <c r="B20" s="20"/>
      <c r="C20" s="247" t="s">
        <v>108</v>
      </c>
      <c r="D20" s="248"/>
      <c r="E20" s="248"/>
      <c r="F20" s="248"/>
      <c r="G20" s="249"/>
      <c r="H20" s="244">
        <v>406</v>
      </c>
      <c r="I20" s="245"/>
      <c r="J20" s="87"/>
      <c r="K20" s="53"/>
      <c r="L20" s="53"/>
      <c r="M20" s="53"/>
      <c r="N20" s="53"/>
      <c r="O20" s="53"/>
      <c r="P20" s="17"/>
    </row>
    <row r="21" spans="2:16" ht="15" x14ac:dyDescent="0.25">
      <c r="B21" s="20"/>
      <c r="C21" s="56" t="s">
        <v>190</v>
      </c>
      <c r="D21" s="248"/>
      <c r="E21" s="248"/>
      <c r="F21" s="248"/>
      <c r="G21" s="249"/>
      <c r="H21" s="244">
        <f>H20*30</f>
        <v>12180</v>
      </c>
      <c r="I21" s="245"/>
      <c r="J21" s="71"/>
      <c r="K21" s="53"/>
      <c r="L21" s="53"/>
      <c r="M21" s="53"/>
      <c r="N21" s="53"/>
      <c r="O21" s="53"/>
      <c r="P21" s="17"/>
    </row>
    <row r="22" spans="2:16" ht="15" x14ac:dyDescent="0.25">
      <c r="B22" s="20"/>
      <c r="C22" s="247" t="s">
        <v>109</v>
      </c>
      <c r="D22" s="248"/>
      <c r="E22" s="248"/>
      <c r="F22" s="248"/>
      <c r="G22" s="249"/>
      <c r="H22" s="244">
        <v>5712</v>
      </c>
      <c r="I22" s="249"/>
      <c r="J22" s="71"/>
      <c r="K22" s="53"/>
      <c r="L22" s="53"/>
      <c r="M22" s="53"/>
      <c r="N22" s="53"/>
      <c r="O22" s="53"/>
      <c r="P22" s="17"/>
    </row>
    <row r="23" spans="2:16" ht="15" x14ac:dyDescent="0.25">
      <c r="B23" s="20"/>
      <c r="C23" s="247" t="s">
        <v>110</v>
      </c>
      <c r="D23" s="248"/>
      <c r="E23" s="248"/>
      <c r="F23" s="248"/>
      <c r="G23" s="249"/>
      <c r="H23" s="244">
        <v>5284</v>
      </c>
      <c r="I23" s="249"/>
      <c r="J23" s="57"/>
      <c r="K23" s="112"/>
      <c r="L23" s="53"/>
      <c r="M23" s="53"/>
      <c r="N23" s="53"/>
      <c r="O23" s="53"/>
      <c r="P23" s="17"/>
    </row>
    <row r="24" spans="2:16" ht="15" x14ac:dyDescent="0.25">
      <c r="B24" s="20"/>
      <c r="C24" s="56" t="s">
        <v>191</v>
      </c>
      <c r="D24" s="248"/>
      <c r="E24" s="248"/>
      <c r="F24" s="248"/>
      <c r="G24" s="249"/>
      <c r="H24" s="245">
        <v>43.382594417077172</v>
      </c>
      <c r="I24" s="250"/>
      <c r="J24" s="57"/>
      <c r="K24" s="53"/>
      <c r="L24" s="53"/>
      <c r="M24" s="53"/>
      <c r="N24" s="53"/>
      <c r="O24" s="53"/>
      <c r="P24" s="17"/>
    </row>
    <row r="25" spans="2:16" ht="15" x14ac:dyDescent="0.25">
      <c r="B25" s="20"/>
      <c r="C25" s="247" t="s">
        <v>111</v>
      </c>
      <c r="D25" s="248"/>
      <c r="E25" s="248"/>
      <c r="F25" s="248"/>
      <c r="G25" s="249"/>
      <c r="H25" s="244">
        <v>107</v>
      </c>
      <c r="I25" s="249"/>
      <c r="J25" s="57"/>
      <c r="K25" s="53"/>
      <c r="L25" s="53"/>
      <c r="M25" s="53"/>
      <c r="N25" s="53"/>
      <c r="O25" s="53"/>
      <c r="P25" s="17"/>
    </row>
    <row r="26" spans="2:16" ht="15" x14ac:dyDescent="0.25">
      <c r="B26" s="20"/>
      <c r="C26" s="247" t="s">
        <v>112</v>
      </c>
      <c r="D26" s="248"/>
      <c r="E26" s="248"/>
      <c r="F26" s="248"/>
      <c r="G26" s="249"/>
      <c r="H26" s="244">
        <v>301</v>
      </c>
      <c r="I26" s="249"/>
      <c r="J26" s="57"/>
      <c r="K26" s="58"/>
      <c r="L26" s="59"/>
      <c r="M26" s="59"/>
      <c r="N26" s="53"/>
      <c r="O26" s="53"/>
      <c r="P26" s="17"/>
    </row>
    <row r="27" spans="2:16" ht="15" x14ac:dyDescent="0.25">
      <c r="B27" s="20"/>
      <c r="C27" s="247" t="s">
        <v>113</v>
      </c>
      <c r="D27" s="248"/>
      <c r="E27" s="248"/>
      <c r="F27" s="248"/>
      <c r="G27" s="249"/>
      <c r="H27" s="244">
        <f>H26/H25</f>
        <v>2.8130841121495327</v>
      </c>
      <c r="I27" s="249"/>
      <c r="J27" s="60"/>
      <c r="K27" s="61"/>
      <c r="L27" s="61"/>
      <c r="M27" s="61"/>
      <c r="N27" s="61"/>
      <c r="O27" s="61"/>
      <c r="P27" s="54"/>
    </row>
    <row r="28" spans="2:16" ht="15" x14ac:dyDescent="0.25">
      <c r="B28" s="20"/>
      <c r="C28" s="20"/>
      <c r="D28" s="20"/>
      <c r="E28" s="20"/>
      <c r="F28" s="20"/>
      <c r="G28" s="20"/>
      <c r="H28" s="20"/>
      <c r="I28" s="20"/>
      <c r="J28" s="20"/>
    </row>
    <row r="29" spans="2:16" ht="15" x14ac:dyDescent="0.25">
      <c r="B29" s="39" t="s">
        <v>114</v>
      </c>
      <c r="C29" s="20"/>
      <c r="D29" s="20"/>
      <c r="E29" s="20"/>
      <c r="F29" s="20"/>
      <c r="G29" s="20"/>
      <c r="H29" s="20"/>
      <c r="I29" s="20"/>
      <c r="J29" s="20"/>
    </row>
    <row r="30" spans="2:16" x14ac:dyDescent="0.3">
      <c r="B30" s="20"/>
      <c r="C30" s="297" t="s">
        <v>23</v>
      </c>
      <c r="D30" s="371"/>
      <c r="E30" s="297" t="s">
        <v>115</v>
      </c>
      <c r="F30" s="297"/>
      <c r="G30" s="297" t="s">
        <v>116</v>
      </c>
      <c r="H30" s="297"/>
      <c r="I30" s="297" t="s">
        <v>20</v>
      </c>
      <c r="J30" s="297"/>
    </row>
    <row r="31" spans="2:16" x14ac:dyDescent="0.3">
      <c r="B31" s="20"/>
      <c r="C31" s="297"/>
      <c r="D31" s="371"/>
      <c r="E31" s="18" t="s">
        <v>24</v>
      </c>
      <c r="F31" s="18" t="s">
        <v>25</v>
      </c>
      <c r="G31" s="18" t="s">
        <v>24</v>
      </c>
      <c r="H31" s="18" t="s">
        <v>25</v>
      </c>
      <c r="I31" s="18" t="s">
        <v>24</v>
      </c>
      <c r="J31" s="18" t="s">
        <v>25</v>
      </c>
    </row>
    <row r="32" spans="2:16" ht="15" x14ac:dyDescent="0.25">
      <c r="B32" s="20"/>
      <c r="C32" s="323" t="s">
        <v>117</v>
      </c>
      <c r="D32" s="372"/>
      <c r="E32" s="178">
        <v>1</v>
      </c>
      <c r="F32" s="178">
        <v>0</v>
      </c>
      <c r="G32" s="178">
        <v>6</v>
      </c>
      <c r="H32" s="179">
        <v>1</v>
      </c>
      <c r="I32" s="121">
        <v>1</v>
      </c>
      <c r="J32" s="121">
        <v>7</v>
      </c>
      <c r="K32" s="116"/>
    </row>
    <row r="33" spans="2:11" ht="15" x14ac:dyDescent="0.25">
      <c r="B33" s="20"/>
      <c r="C33" s="323" t="s">
        <v>27</v>
      </c>
      <c r="D33" s="372"/>
      <c r="E33" s="178">
        <v>0</v>
      </c>
      <c r="F33" s="178">
        <v>0</v>
      </c>
      <c r="G33" s="178">
        <v>2</v>
      </c>
      <c r="H33" s="178">
        <v>1</v>
      </c>
      <c r="I33" s="121">
        <v>2</v>
      </c>
      <c r="J33" s="121">
        <v>1</v>
      </c>
      <c r="K33" s="116"/>
    </row>
    <row r="34" spans="2:11" ht="15" x14ac:dyDescent="0.25">
      <c r="B34" s="20"/>
      <c r="C34" s="323" t="s">
        <v>28</v>
      </c>
      <c r="D34" s="372"/>
      <c r="E34" s="178">
        <v>10</v>
      </c>
      <c r="F34" s="178">
        <v>6</v>
      </c>
      <c r="G34" s="178">
        <v>4</v>
      </c>
      <c r="H34" s="121">
        <v>2</v>
      </c>
      <c r="I34" s="121">
        <v>14</v>
      </c>
      <c r="J34" s="121">
        <v>8</v>
      </c>
      <c r="K34" s="116"/>
    </row>
    <row r="35" spans="2:11" ht="15" x14ac:dyDescent="0.25">
      <c r="B35" s="20"/>
      <c r="C35" s="323" t="s">
        <v>118</v>
      </c>
      <c r="D35" s="372"/>
      <c r="E35" s="121">
        <v>5</v>
      </c>
      <c r="F35" s="121">
        <v>37</v>
      </c>
      <c r="G35" s="121">
        <v>1</v>
      </c>
      <c r="H35" s="121">
        <v>11</v>
      </c>
      <c r="I35" s="121">
        <v>6</v>
      </c>
      <c r="J35" s="121">
        <v>48</v>
      </c>
      <c r="K35" s="116"/>
    </row>
    <row r="36" spans="2:11" ht="15" x14ac:dyDescent="0.25">
      <c r="B36" s="20"/>
      <c r="C36" s="323" t="s">
        <v>31</v>
      </c>
      <c r="D36" s="372"/>
      <c r="E36" s="121">
        <v>1</v>
      </c>
      <c r="F36" s="121">
        <v>1</v>
      </c>
      <c r="G36" s="121">
        <v>2</v>
      </c>
      <c r="H36" s="121">
        <v>3</v>
      </c>
      <c r="I36" s="121">
        <v>3</v>
      </c>
      <c r="J36" s="121">
        <v>4</v>
      </c>
      <c r="K36" s="116"/>
    </row>
    <row r="37" spans="2:11" ht="15" x14ac:dyDescent="0.25">
      <c r="B37" s="20"/>
      <c r="C37" s="323" t="s">
        <v>30</v>
      </c>
      <c r="D37" s="372"/>
      <c r="E37" s="121">
        <v>3</v>
      </c>
      <c r="F37" s="121">
        <v>2</v>
      </c>
      <c r="G37" s="121">
        <v>3</v>
      </c>
      <c r="H37" s="121">
        <v>5</v>
      </c>
      <c r="I37" s="121">
        <v>6</v>
      </c>
      <c r="J37" s="121">
        <v>7</v>
      </c>
      <c r="K37" s="116"/>
    </row>
    <row r="38" spans="2:11" ht="15" x14ac:dyDescent="0.25">
      <c r="B38" s="20"/>
      <c r="C38" s="379" t="s">
        <v>119</v>
      </c>
      <c r="D38" s="380"/>
      <c r="E38" s="117">
        <f t="shared" ref="E38:J38" si="0">SUM(E32:E37)</f>
        <v>20</v>
      </c>
      <c r="F38" s="117">
        <f t="shared" si="0"/>
        <v>46</v>
      </c>
      <c r="G38" s="117">
        <f t="shared" si="0"/>
        <v>18</v>
      </c>
      <c r="H38" s="117">
        <f t="shared" si="0"/>
        <v>23</v>
      </c>
      <c r="I38" s="117">
        <f t="shared" si="0"/>
        <v>32</v>
      </c>
      <c r="J38" s="117">
        <f t="shared" si="0"/>
        <v>75</v>
      </c>
      <c r="K38" s="116"/>
    </row>
    <row r="39" spans="2:11" ht="15" x14ac:dyDescent="0.25">
      <c r="B39" s="20"/>
      <c r="C39" s="20"/>
      <c r="D39" s="20"/>
      <c r="E39" s="20"/>
      <c r="F39" s="20"/>
      <c r="G39" s="20"/>
      <c r="H39" s="20"/>
      <c r="I39" s="20"/>
      <c r="J39" s="20"/>
    </row>
    <row r="40" spans="2:11" ht="18.75" customHeight="1" x14ac:dyDescent="0.25">
      <c r="B40" s="39" t="s">
        <v>120</v>
      </c>
      <c r="C40" s="20"/>
      <c r="D40" s="20"/>
      <c r="E40" s="20"/>
      <c r="F40" s="20"/>
      <c r="G40" s="20"/>
      <c r="H40" s="20"/>
      <c r="I40" s="20"/>
      <c r="J40" s="20"/>
    </row>
    <row r="41" spans="2:11" ht="21.75" customHeight="1" x14ac:dyDescent="0.25">
      <c r="B41" s="20"/>
      <c r="C41" s="346" t="s">
        <v>121</v>
      </c>
      <c r="D41" s="346"/>
      <c r="E41" s="346"/>
      <c r="F41" s="346"/>
      <c r="G41" s="346" t="s">
        <v>122</v>
      </c>
      <c r="H41" s="346"/>
      <c r="I41" s="346"/>
      <c r="J41" s="346"/>
    </row>
    <row r="42" spans="2:11" ht="25.5" customHeight="1" x14ac:dyDescent="0.25">
      <c r="B42" s="20"/>
      <c r="C42" s="297" t="s">
        <v>123</v>
      </c>
      <c r="D42" s="297"/>
      <c r="E42" s="297"/>
      <c r="F42" s="139" t="s">
        <v>124</v>
      </c>
      <c r="G42" s="297" t="s">
        <v>123</v>
      </c>
      <c r="H42" s="297"/>
      <c r="I42" s="297"/>
      <c r="J42" s="139" t="s">
        <v>124</v>
      </c>
    </row>
    <row r="43" spans="2:11" ht="12" customHeight="1" x14ac:dyDescent="0.25">
      <c r="B43" s="20"/>
      <c r="C43" s="369" t="s">
        <v>213</v>
      </c>
      <c r="D43" s="370"/>
      <c r="E43" s="370"/>
      <c r="F43" s="84">
        <v>29</v>
      </c>
      <c r="G43" s="269" t="s">
        <v>247</v>
      </c>
      <c r="H43" s="269"/>
      <c r="I43" s="269"/>
      <c r="J43" s="180">
        <v>11</v>
      </c>
    </row>
    <row r="44" spans="2:11" ht="12" customHeight="1" x14ac:dyDescent="0.25">
      <c r="B44" s="20"/>
      <c r="C44" s="339" t="s">
        <v>189</v>
      </c>
      <c r="D44" s="339"/>
      <c r="E44" s="339"/>
      <c r="F44" s="84">
        <v>5</v>
      </c>
      <c r="G44" s="269" t="s">
        <v>243</v>
      </c>
      <c r="H44" s="269"/>
      <c r="I44" s="269"/>
      <c r="J44" s="180">
        <v>6</v>
      </c>
    </row>
    <row r="45" spans="2:11" ht="12" customHeight="1" x14ac:dyDescent="0.25">
      <c r="B45" s="20"/>
      <c r="C45" s="339" t="s">
        <v>316</v>
      </c>
      <c r="D45" s="339"/>
      <c r="E45" s="339"/>
      <c r="F45" s="84">
        <v>8</v>
      </c>
      <c r="G45" s="269" t="s">
        <v>253</v>
      </c>
      <c r="H45" s="269"/>
      <c r="I45" s="269"/>
      <c r="J45" s="180">
        <v>1</v>
      </c>
    </row>
    <row r="46" spans="2:11" ht="12" customHeight="1" x14ac:dyDescent="0.25">
      <c r="B46" s="20"/>
      <c r="C46" s="339" t="s">
        <v>214</v>
      </c>
      <c r="D46" s="339"/>
      <c r="E46" s="339"/>
      <c r="F46" s="85">
        <v>1</v>
      </c>
      <c r="G46" s="283" t="s">
        <v>252</v>
      </c>
      <c r="H46" s="284"/>
      <c r="I46" s="285"/>
      <c r="J46" s="180">
        <v>2</v>
      </c>
    </row>
    <row r="47" spans="2:11" ht="12" customHeight="1" x14ac:dyDescent="0.25">
      <c r="B47" s="20"/>
      <c r="C47" s="339" t="s">
        <v>215</v>
      </c>
      <c r="D47" s="339"/>
      <c r="E47" s="339"/>
      <c r="F47" s="86">
        <v>1</v>
      </c>
      <c r="G47" s="283" t="s">
        <v>254</v>
      </c>
      <c r="H47" s="284"/>
      <c r="I47" s="285"/>
      <c r="J47" s="180">
        <v>3</v>
      </c>
    </row>
    <row r="48" spans="2:11" ht="12" customHeight="1" x14ac:dyDescent="0.25">
      <c r="B48" s="20"/>
      <c r="C48" s="339" t="s">
        <v>312</v>
      </c>
      <c r="D48" s="339"/>
      <c r="E48" s="339"/>
      <c r="F48" s="84">
        <v>8</v>
      </c>
      <c r="G48" s="283" t="s">
        <v>270</v>
      </c>
      <c r="H48" s="284"/>
      <c r="I48" s="285"/>
      <c r="J48" s="223">
        <v>1</v>
      </c>
    </row>
    <row r="49" spans="2:11" ht="12" customHeight="1" x14ac:dyDescent="0.25">
      <c r="B49" s="20"/>
      <c r="C49" s="339" t="s">
        <v>246</v>
      </c>
      <c r="D49" s="339"/>
      <c r="E49" s="339"/>
      <c r="F49" s="84">
        <v>1</v>
      </c>
      <c r="G49" s="358" t="s">
        <v>271</v>
      </c>
      <c r="H49" s="359"/>
      <c r="I49" s="360"/>
      <c r="J49" s="181">
        <v>2</v>
      </c>
    </row>
    <row r="50" spans="2:11" ht="12" customHeight="1" x14ac:dyDescent="0.25">
      <c r="B50" s="20"/>
      <c r="C50" s="339" t="s">
        <v>217</v>
      </c>
      <c r="D50" s="339"/>
      <c r="E50" s="339"/>
      <c r="F50" s="86">
        <v>2</v>
      </c>
      <c r="G50" s="286" t="s">
        <v>322</v>
      </c>
      <c r="H50" s="287"/>
      <c r="I50" s="288"/>
      <c r="J50" s="180">
        <v>2</v>
      </c>
    </row>
    <row r="51" spans="2:11" ht="12" customHeight="1" x14ac:dyDescent="0.25">
      <c r="B51" s="20"/>
      <c r="C51" s="339" t="s">
        <v>268</v>
      </c>
      <c r="D51" s="339"/>
      <c r="E51" s="339"/>
      <c r="F51" s="84">
        <v>3</v>
      </c>
      <c r="G51" s="283" t="s">
        <v>323</v>
      </c>
      <c r="H51" s="284"/>
      <c r="I51" s="285"/>
      <c r="J51" s="181">
        <v>2</v>
      </c>
    </row>
    <row r="52" spans="2:11" ht="12" customHeight="1" x14ac:dyDescent="0.25">
      <c r="B52" s="20"/>
      <c r="C52" s="324" t="s">
        <v>269</v>
      </c>
      <c r="D52" s="324"/>
      <c r="E52" s="324"/>
      <c r="F52" s="84">
        <v>1</v>
      </c>
      <c r="G52" s="283" t="s">
        <v>326</v>
      </c>
      <c r="H52" s="284"/>
      <c r="I52" s="285"/>
      <c r="J52" s="114">
        <v>1</v>
      </c>
    </row>
    <row r="53" spans="2:11" ht="12" customHeight="1" x14ac:dyDescent="0.25">
      <c r="B53" s="20"/>
      <c r="C53" s="294" t="s">
        <v>313</v>
      </c>
      <c r="D53" s="295"/>
      <c r="E53" s="296"/>
      <c r="F53" s="182">
        <v>1</v>
      </c>
      <c r="G53" s="358" t="s">
        <v>324</v>
      </c>
      <c r="H53" s="359"/>
      <c r="I53" s="360"/>
      <c r="J53" s="114">
        <v>1</v>
      </c>
    </row>
    <row r="54" spans="2:11" ht="12" customHeight="1" x14ac:dyDescent="0.25">
      <c r="B54" s="20"/>
      <c r="C54" s="324" t="s">
        <v>314</v>
      </c>
      <c r="D54" s="324"/>
      <c r="E54" s="324"/>
      <c r="F54" s="182">
        <v>1</v>
      </c>
      <c r="G54" s="283" t="s">
        <v>325</v>
      </c>
      <c r="H54" s="284"/>
      <c r="I54" s="285"/>
      <c r="J54" s="114">
        <v>2</v>
      </c>
      <c r="K54" s="150"/>
    </row>
    <row r="55" spans="2:11" ht="12" customHeight="1" x14ac:dyDescent="0.25">
      <c r="B55" s="20"/>
      <c r="C55" s="364" t="s">
        <v>321</v>
      </c>
      <c r="D55" s="364"/>
      <c r="E55" s="364"/>
      <c r="F55" s="113">
        <v>3</v>
      </c>
      <c r="G55" s="358" t="s">
        <v>417</v>
      </c>
      <c r="H55" s="359"/>
      <c r="I55" s="360"/>
      <c r="J55" s="141">
        <v>5</v>
      </c>
    </row>
    <row r="56" spans="2:11" ht="12" customHeight="1" x14ac:dyDescent="0.25">
      <c r="B56" s="20"/>
      <c r="C56" s="340" t="s">
        <v>315</v>
      </c>
      <c r="D56" s="340"/>
      <c r="E56" s="340"/>
      <c r="F56" s="141">
        <v>2</v>
      </c>
      <c r="G56" s="358" t="s">
        <v>328</v>
      </c>
      <c r="H56" s="359"/>
      <c r="I56" s="360"/>
      <c r="J56" s="114">
        <v>2</v>
      </c>
    </row>
    <row r="57" spans="2:11" ht="18.75" customHeight="1" x14ac:dyDescent="0.25">
      <c r="B57" s="20"/>
      <c r="C57" s="365" t="s">
        <v>20</v>
      </c>
      <c r="D57" s="365"/>
      <c r="E57" s="365"/>
      <c r="F57" s="140">
        <f>SUM(F43:F56)</f>
        <v>66</v>
      </c>
      <c r="G57" s="366" t="s">
        <v>20</v>
      </c>
      <c r="H57" s="367"/>
      <c r="I57" s="368"/>
      <c r="J57" s="140">
        <f>SUM(J43:J56)</f>
        <v>41</v>
      </c>
    </row>
    <row r="58" spans="2:11" ht="15" x14ac:dyDescent="0.25">
      <c r="B58" s="20"/>
      <c r="C58" s="20"/>
      <c r="D58" s="20"/>
      <c r="E58" s="20"/>
      <c r="F58" s="20"/>
      <c r="G58" s="20"/>
      <c r="H58" s="20"/>
      <c r="I58" s="20"/>
      <c r="J58" s="20"/>
    </row>
    <row r="59" spans="2:11" ht="21" customHeight="1" x14ac:dyDescent="0.25">
      <c r="B59" s="39" t="s">
        <v>125</v>
      </c>
      <c r="C59" s="72"/>
      <c r="D59" s="20"/>
      <c r="E59" s="20"/>
      <c r="F59" s="20"/>
      <c r="G59" s="20"/>
      <c r="H59" s="20"/>
      <c r="I59" s="20"/>
      <c r="J59" s="20"/>
    </row>
    <row r="60" spans="2:11" ht="27" customHeight="1" x14ac:dyDescent="0.3">
      <c r="B60" s="20"/>
      <c r="C60" s="297" t="s">
        <v>126</v>
      </c>
      <c r="D60" s="297"/>
      <c r="E60" s="297"/>
      <c r="F60" s="24" t="s">
        <v>127</v>
      </c>
      <c r="G60" s="24" t="s">
        <v>128</v>
      </c>
      <c r="H60" s="40"/>
      <c r="I60" s="384"/>
      <c r="J60" s="384"/>
    </row>
    <row r="61" spans="2:11" x14ac:dyDescent="0.3">
      <c r="B61" s="20"/>
      <c r="C61" s="323" t="s">
        <v>244</v>
      </c>
      <c r="D61" s="323"/>
      <c r="E61" s="323"/>
      <c r="F61" s="114">
        <v>66</v>
      </c>
      <c r="G61" s="183">
        <v>857513</v>
      </c>
      <c r="H61" s="41"/>
      <c r="I61" s="384"/>
      <c r="J61" s="384"/>
    </row>
    <row r="62" spans="2:11" x14ac:dyDescent="0.3">
      <c r="B62" s="20"/>
      <c r="C62" s="323" t="s">
        <v>245</v>
      </c>
      <c r="D62" s="323"/>
      <c r="E62" s="323"/>
      <c r="F62" s="114">
        <v>41</v>
      </c>
      <c r="G62" s="118">
        <v>344621</v>
      </c>
      <c r="H62" s="41"/>
      <c r="I62" s="37"/>
      <c r="J62" s="37"/>
    </row>
    <row r="63" spans="2:11" x14ac:dyDescent="0.3">
      <c r="B63" s="20"/>
      <c r="C63" s="383" t="s">
        <v>147</v>
      </c>
      <c r="D63" s="383"/>
      <c r="E63" s="383"/>
      <c r="F63" s="119">
        <f>SUM(F61:F62)</f>
        <v>107</v>
      </c>
      <c r="G63" s="120">
        <f>SUM(G61:G62)</f>
        <v>1202134</v>
      </c>
      <c r="H63" s="42"/>
      <c r="I63" s="37"/>
      <c r="J63" s="37"/>
    </row>
    <row r="64" spans="2:11" x14ac:dyDescent="0.3">
      <c r="B64" s="20"/>
      <c r="C64" s="20"/>
      <c r="D64" s="20"/>
      <c r="E64" s="20"/>
      <c r="F64" s="20"/>
      <c r="G64" s="20"/>
      <c r="H64" s="20"/>
      <c r="I64" s="20"/>
      <c r="J64" s="20"/>
    </row>
    <row r="65" spans="2:16" ht="18.75" customHeight="1" x14ac:dyDescent="0.3">
      <c r="B65" s="39" t="s">
        <v>129</v>
      </c>
      <c r="C65" s="20"/>
      <c r="D65" s="20"/>
      <c r="E65" s="20"/>
      <c r="F65" s="20"/>
      <c r="G65" s="20"/>
      <c r="H65" s="20"/>
      <c r="I65" s="20"/>
      <c r="J65" s="20"/>
    </row>
    <row r="66" spans="2:16" ht="18" customHeight="1" x14ac:dyDescent="0.3">
      <c r="B66" s="20"/>
      <c r="C66" s="297" t="s">
        <v>130</v>
      </c>
      <c r="D66" s="297"/>
      <c r="E66" s="297"/>
      <c r="F66" s="297"/>
      <c r="G66" s="297" t="s">
        <v>131</v>
      </c>
      <c r="H66" s="297"/>
      <c r="I66" s="350" t="s">
        <v>128</v>
      </c>
      <c r="J66" s="350"/>
      <c r="O66" s="396"/>
      <c r="P66" s="396"/>
    </row>
    <row r="67" spans="2:16" x14ac:dyDescent="0.3">
      <c r="B67" s="20"/>
      <c r="C67" s="381" t="s">
        <v>132</v>
      </c>
      <c r="D67" s="381"/>
      <c r="E67" s="381"/>
      <c r="F67" s="381"/>
      <c r="G67" s="323">
        <v>131</v>
      </c>
      <c r="H67" s="323"/>
      <c r="I67" s="382">
        <v>1690965</v>
      </c>
      <c r="J67" s="382"/>
      <c r="O67" s="396"/>
      <c r="P67" s="396"/>
    </row>
    <row r="68" spans="2:16" ht="22.5" customHeight="1" x14ac:dyDescent="0.3">
      <c r="B68" s="20"/>
      <c r="C68" s="381" t="s">
        <v>329</v>
      </c>
      <c r="D68" s="381"/>
      <c r="E68" s="381"/>
      <c r="F68" s="381"/>
      <c r="G68" s="323">
        <v>107</v>
      </c>
      <c r="H68" s="323"/>
      <c r="I68" s="382">
        <v>1202134</v>
      </c>
      <c r="J68" s="382"/>
    </row>
    <row r="69" spans="2:16" x14ac:dyDescent="0.3">
      <c r="B69" s="20"/>
      <c r="C69" s="385" t="s">
        <v>133</v>
      </c>
      <c r="D69" s="385"/>
      <c r="E69" s="385"/>
      <c r="F69" s="385"/>
      <c r="G69" s="323">
        <v>107</v>
      </c>
      <c r="H69" s="323"/>
      <c r="I69" s="382">
        <v>1202134</v>
      </c>
      <c r="J69" s="382"/>
      <c r="L69" s="395"/>
      <c r="M69" s="395"/>
      <c r="N69" s="132"/>
    </row>
    <row r="70" spans="2:16" ht="12" customHeight="1" x14ac:dyDescent="0.3">
      <c r="B70" s="20"/>
      <c r="C70" s="385" t="s">
        <v>134</v>
      </c>
      <c r="D70" s="385"/>
      <c r="E70" s="385"/>
      <c r="F70" s="385"/>
      <c r="G70" s="323">
        <v>1332</v>
      </c>
      <c r="H70" s="323"/>
      <c r="I70" s="387">
        <v>13008880</v>
      </c>
      <c r="J70" s="388"/>
      <c r="L70" s="395"/>
      <c r="M70" s="395"/>
      <c r="N70" s="132"/>
    </row>
    <row r="71" spans="2:16" x14ac:dyDescent="0.3">
      <c r="B71" s="20"/>
      <c r="C71" s="385" t="s">
        <v>135</v>
      </c>
      <c r="D71" s="385"/>
      <c r="E71" s="385"/>
      <c r="F71" s="385"/>
      <c r="G71" s="372" t="s">
        <v>330</v>
      </c>
      <c r="H71" s="386"/>
      <c r="I71" s="387"/>
      <c r="J71" s="388"/>
      <c r="L71" s="246"/>
    </row>
    <row r="72" spans="2:16" x14ac:dyDescent="0.3">
      <c r="B72" s="20"/>
      <c r="C72" s="20"/>
      <c r="D72" s="20"/>
      <c r="E72" s="20"/>
      <c r="F72" s="20"/>
      <c r="G72" s="20"/>
      <c r="H72" s="20"/>
      <c r="I72" s="20"/>
      <c r="J72" s="20"/>
    </row>
    <row r="73" spans="2:16" ht="22.5" customHeight="1" x14ac:dyDescent="0.3">
      <c r="B73" s="39" t="s">
        <v>136</v>
      </c>
      <c r="C73" s="20"/>
      <c r="D73" s="20"/>
      <c r="E73" s="20"/>
      <c r="F73" s="20"/>
      <c r="G73" s="20"/>
      <c r="H73" s="20"/>
      <c r="I73" s="20"/>
      <c r="J73" s="20"/>
    </row>
    <row r="74" spans="2:16" ht="21" customHeight="1" x14ac:dyDescent="0.3">
      <c r="B74" s="20"/>
      <c r="C74" s="297" t="s">
        <v>137</v>
      </c>
      <c r="D74" s="297"/>
      <c r="E74" s="297"/>
      <c r="F74" s="297"/>
      <c r="G74" s="297"/>
      <c r="H74" s="297"/>
      <c r="I74" s="297"/>
      <c r="J74" s="43"/>
    </row>
    <row r="75" spans="2:16" x14ac:dyDescent="0.3">
      <c r="B75" s="20"/>
      <c r="C75" s="389" t="s">
        <v>138</v>
      </c>
      <c r="D75" s="390"/>
      <c r="E75" s="390"/>
      <c r="F75" s="390"/>
      <c r="G75" s="390"/>
      <c r="H75" s="390"/>
      <c r="I75" s="391"/>
      <c r="J75" s="44"/>
    </row>
    <row r="76" spans="2:16" ht="20.25" customHeight="1" x14ac:dyDescent="0.3">
      <c r="B76" s="20"/>
      <c r="C76" s="392" t="s">
        <v>192</v>
      </c>
      <c r="D76" s="392"/>
      <c r="E76" s="392"/>
      <c r="F76" s="392"/>
      <c r="G76" s="392"/>
      <c r="H76" s="392"/>
      <c r="I76" s="392"/>
      <c r="J76" s="111"/>
    </row>
    <row r="77" spans="2:16" x14ac:dyDescent="0.3">
      <c r="B77" s="20"/>
      <c r="C77" s="361" t="s">
        <v>139</v>
      </c>
      <c r="D77" s="361"/>
      <c r="E77" s="361"/>
      <c r="F77" s="361"/>
      <c r="G77" s="361"/>
      <c r="H77" s="361"/>
      <c r="I77" s="361"/>
      <c r="J77" s="66"/>
    </row>
    <row r="78" spans="2:16" x14ac:dyDescent="0.3">
      <c r="B78" s="20"/>
      <c r="C78" s="361"/>
      <c r="D78" s="361"/>
      <c r="E78" s="361"/>
      <c r="F78" s="361"/>
      <c r="G78" s="361"/>
      <c r="H78" s="361"/>
      <c r="I78" s="361"/>
      <c r="J78" s="66"/>
    </row>
    <row r="79" spans="2:16" x14ac:dyDescent="0.3">
      <c r="B79" s="20"/>
      <c r="C79" s="361" t="s">
        <v>140</v>
      </c>
      <c r="D79" s="361"/>
      <c r="E79" s="361"/>
      <c r="F79" s="361"/>
      <c r="G79" s="361"/>
      <c r="H79" s="361"/>
      <c r="I79" s="361"/>
      <c r="J79" s="66"/>
    </row>
    <row r="80" spans="2:16" x14ac:dyDescent="0.3">
      <c r="B80" s="20"/>
      <c r="C80" s="361" t="s">
        <v>141</v>
      </c>
      <c r="D80" s="361"/>
      <c r="E80" s="361"/>
      <c r="F80" s="361"/>
      <c r="G80" s="361"/>
      <c r="H80" s="361"/>
      <c r="I80" s="361"/>
      <c r="J80" s="66"/>
    </row>
    <row r="81" spans="2:15" x14ac:dyDescent="0.3">
      <c r="B81" s="20"/>
      <c r="C81" s="324"/>
      <c r="D81" s="324"/>
      <c r="E81" s="324"/>
      <c r="F81" s="324"/>
      <c r="G81" s="324"/>
      <c r="H81" s="324"/>
      <c r="I81" s="324"/>
      <c r="J81" s="66"/>
    </row>
    <row r="82" spans="2:15" ht="21.75" customHeight="1" x14ac:dyDescent="0.3">
      <c r="B82" s="20"/>
      <c r="C82" s="394" t="s">
        <v>142</v>
      </c>
      <c r="D82" s="394"/>
      <c r="E82" s="394"/>
      <c r="F82" s="394"/>
      <c r="G82" s="394"/>
      <c r="H82" s="394"/>
      <c r="I82" s="394"/>
      <c r="J82" s="115">
        <f>SUM(J76:J81)</f>
        <v>0</v>
      </c>
    </row>
    <row r="83" spans="2:15" x14ac:dyDescent="0.3">
      <c r="B83" s="20"/>
      <c r="C83" s="20"/>
      <c r="D83" s="20"/>
      <c r="E83" s="20"/>
      <c r="F83" s="20"/>
      <c r="G83" s="20"/>
      <c r="H83" s="20"/>
      <c r="I83" s="20"/>
      <c r="J83" s="20"/>
    </row>
    <row r="84" spans="2:15" ht="25.5" customHeight="1" x14ac:dyDescent="0.3">
      <c r="B84" s="39" t="s">
        <v>143</v>
      </c>
      <c r="C84" s="20"/>
      <c r="D84" s="20"/>
      <c r="E84" s="20"/>
      <c r="F84" s="20"/>
      <c r="G84" s="20"/>
      <c r="H84" s="20"/>
      <c r="I84" s="20"/>
      <c r="J84" s="20"/>
    </row>
    <row r="85" spans="2:15" x14ac:dyDescent="0.3">
      <c r="B85" s="20"/>
      <c r="C85" s="393" t="s">
        <v>178</v>
      </c>
      <c r="D85" s="393"/>
      <c r="E85" s="393"/>
      <c r="F85" s="393"/>
      <c r="G85" s="393"/>
      <c r="H85" s="393"/>
      <c r="I85" s="393"/>
      <c r="J85" s="105">
        <v>167</v>
      </c>
      <c r="K85" s="52"/>
      <c r="L85" s="52"/>
      <c r="M85" s="52"/>
      <c r="N85" s="52"/>
      <c r="O85" s="52"/>
    </row>
    <row r="86" spans="2:15" x14ac:dyDescent="0.3">
      <c r="B86" s="20"/>
      <c r="C86" s="393" t="s">
        <v>179</v>
      </c>
      <c r="D86" s="393"/>
      <c r="E86" s="393"/>
      <c r="F86" s="393"/>
      <c r="G86" s="393"/>
      <c r="H86" s="393"/>
      <c r="I86" s="393"/>
      <c r="J86" s="105">
        <v>109</v>
      </c>
      <c r="K86" s="52"/>
      <c r="L86" s="52"/>
      <c r="M86" s="52"/>
      <c r="N86" s="52"/>
      <c r="O86" s="52"/>
    </row>
    <row r="87" spans="2:15" x14ac:dyDescent="0.3">
      <c r="B87" s="20"/>
      <c r="C87" s="393" t="s">
        <v>180</v>
      </c>
      <c r="D87" s="393"/>
      <c r="E87" s="393"/>
      <c r="F87" s="393"/>
      <c r="G87" s="393"/>
      <c r="H87" s="393"/>
      <c r="I87" s="393"/>
      <c r="J87" s="105">
        <v>144</v>
      </c>
      <c r="K87" s="52"/>
      <c r="L87" s="52"/>
      <c r="M87" s="52"/>
      <c r="N87" s="52"/>
      <c r="O87" s="52"/>
    </row>
    <row r="88" spans="2:15" x14ac:dyDescent="0.3">
      <c r="B88" s="20"/>
      <c r="C88" s="340" t="s">
        <v>181</v>
      </c>
      <c r="D88" s="340"/>
      <c r="E88" s="340"/>
      <c r="F88" s="340"/>
      <c r="G88" s="340"/>
      <c r="H88" s="340"/>
      <c r="I88" s="340"/>
      <c r="J88" s="105">
        <v>8</v>
      </c>
      <c r="K88" s="53"/>
      <c r="L88" s="53"/>
      <c r="M88" s="53"/>
      <c r="N88" s="53"/>
      <c r="O88" s="53"/>
    </row>
    <row r="89" spans="2:15" x14ac:dyDescent="0.3">
      <c r="B89" s="20"/>
      <c r="C89" s="393" t="s">
        <v>182</v>
      </c>
      <c r="D89" s="393"/>
      <c r="E89" s="393"/>
      <c r="F89" s="393"/>
      <c r="G89" s="393"/>
      <c r="H89" s="393"/>
      <c r="I89" s="393"/>
      <c r="J89" s="105">
        <v>11</v>
      </c>
      <c r="K89" s="52"/>
      <c r="L89" s="52"/>
      <c r="M89" s="52"/>
      <c r="N89" s="52"/>
      <c r="O89" s="52"/>
    </row>
    <row r="90" spans="2:15" x14ac:dyDescent="0.3">
      <c r="B90" s="20"/>
      <c r="C90" s="393" t="s">
        <v>183</v>
      </c>
      <c r="D90" s="393"/>
      <c r="E90" s="393"/>
      <c r="F90" s="393"/>
      <c r="G90" s="393"/>
      <c r="H90" s="393"/>
      <c r="I90" s="393"/>
      <c r="J90" s="105">
        <v>6</v>
      </c>
      <c r="K90" s="52"/>
      <c r="L90" s="52"/>
      <c r="M90" s="52"/>
      <c r="N90" s="52"/>
      <c r="O90" s="52"/>
    </row>
    <row r="91" spans="2:15" x14ac:dyDescent="0.3">
      <c r="B91" s="20"/>
      <c r="C91" s="20"/>
      <c r="D91" s="20"/>
      <c r="E91" s="20"/>
      <c r="F91" s="20"/>
      <c r="G91" s="20"/>
      <c r="H91" s="20"/>
      <c r="I91" s="20"/>
      <c r="J91" s="20"/>
    </row>
    <row r="92" spans="2:15" x14ac:dyDescent="0.3">
      <c r="B92" s="20"/>
      <c r="C92" s="20" t="s">
        <v>69</v>
      </c>
      <c r="D92" s="26"/>
      <c r="E92" s="20"/>
      <c r="F92" s="20" t="s">
        <v>272</v>
      </c>
      <c r="G92" s="20"/>
      <c r="H92" s="20" t="s">
        <v>249</v>
      </c>
      <c r="I92" s="20"/>
      <c r="J92" s="20"/>
    </row>
    <row r="93" spans="2:15" x14ac:dyDescent="0.3">
      <c r="B93" s="20"/>
      <c r="C93" s="20"/>
      <c r="D93" s="20"/>
      <c r="E93" s="20"/>
      <c r="F93" s="20"/>
      <c r="G93" s="20"/>
      <c r="H93" s="20"/>
      <c r="I93" s="20"/>
      <c r="J93" s="20"/>
    </row>
    <row r="94" spans="2:15" x14ac:dyDescent="0.3">
      <c r="B94" s="20"/>
      <c r="C94" s="20" t="s">
        <v>173</v>
      </c>
      <c r="D94" s="20" t="s">
        <v>255</v>
      </c>
      <c r="E94" s="20"/>
      <c r="F94" s="20"/>
      <c r="G94" s="20"/>
      <c r="H94" s="20" t="s">
        <v>144</v>
      </c>
      <c r="I94" s="20"/>
      <c r="J94" s="20"/>
    </row>
    <row r="95" spans="2:15" x14ac:dyDescent="0.3">
      <c r="B95" s="20"/>
      <c r="C95" s="20"/>
      <c r="D95" s="20"/>
      <c r="E95" s="20"/>
      <c r="F95" s="20"/>
      <c r="G95" s="20"/>
      <c r="H95" s="20"/>
      <c r="I95" s="20"/>
      <c r="J95" s="20"/>
    </row>
    <row r="96" spans="2:15" x14ac:dyDescent="0.3">
      <c r="B96" s="20"/>
      <c r="C96" s="20"/>
      <c r="D96" s="20"/>
      <c r="E96" s="20"/>
      <c r="F96" s="20"/>
      <c r="G96" s="20"/>
      <c r="H96" s="20"/>
      <c r="I96" s="20"/>
      <c r="J96" s="20"/>
    </row>
    <row r="97" spans="2:10" x14ac:dyDescent="0.3">
      <c r="B97" s="20"/>
      <c r="C97" s="20"/>
      <c r="D97" s="20"/>
      <c r="E97" s="20"/>
      <c r="F97" s="20"/>
      <c r="G97" s="20"/>
      <c r="H97" s="20"/>
      <c r="I97" s="20"/>
      <c r="J97" s="20"/>
    </row>
    <row r="98" spans="2:10" x14ac:dyDescent="0.3">
      <c r="B98" s="20"/>
      <c r="C98" s="20"/>
      <c r="D98" s="20"/>
      <c r="E98" s="20"/>
      <c r="F98" s="20"/>
      <c r="G98" s="20"/>
      <c r="H98" s="20"/>
      <c r="I98" s="20"/>
      <c r="J98" s="20"/>
    </row>
    <row r="99" spans="2:10" x14ac:dyDescent="0.3">
      <c r="B99" s="20"/>
      <c r="C99" s="20"/>
      <c r="D99" s="20"/>
      <c r="E99" s="20"/>
      <c r="F99" s="20"/>
      <c r="G99" s="20"/>
      <c r="H99" s="20"/>
      <c r="I99" s="20"/>
      <c r="J99" s="20"/>
    </row>
    <row r="100" spans="2:10" x14ac:dyDescent="0.3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x14ac:dyDescent="0.3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x14ac:dyDescent="0.3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x14ac:dyDescent="0.3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x14ac:dyDescent="0.3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x14ac:dyDescent="0.3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x14ac:dyDescent="0.3"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2:10" x14ac:dyDescent="0.3"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2:10" x14ac:dyDescent="0.3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x14ac:dyDescent="0.3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x14ac:dyDescent="0.3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x14ac:dyDescent="0.3">
      <c r="B111" s="19"/>
      <c r="C111" s="19"/>
      <c r="D111" s="19"/>
      <c r="E111" s="19"/>
      <c r="F111" s="19"/>
      <c r="G111" s="19"/>
      <c r="H111" s="19"/>
      <c r="I111" s="19"/>
      <c r="J111" s="19"/>
    </row>
  </sheetData>
  <mergeCells count="93">
    <mergeCell ref="L70:M70"/>
    <mergeCell ref="L69:M69"/>
    <mergeCell ref="O67:P67"/>
    <mergeCell ref="O66:P66"/>
    <mergeCell ref="I71:J71"/>
    <mergeCell ref="C90:I90"/>
    <mergeCell ref="C82:I82"/>
    <mergeCell ref="C85:I85"/>
    <mergeCell ref="C86:I86"/>
    <mergeCell ref="C87:I87"/>
    <mergeCell ref="C88:I88"/>
    <mergeCell ref="C89:I89"/>
    <mergeCell ref="C81:I81"/>
    <mergeCell ref="C74:I74"/>
    <mergeCell ref="C75:I75"/>
    <mergeCell ref="C76:I76"/>
    <mergeCell ref="C77:I77"/>
    <mergeCell ref="C78:I78"/>
    <mergeCell ref="C79:I79"/>
    <mergeCell ref="C80:I80"/>
    <mergeCell ref="C70:F70"/>
    <mergeCell ref="G70:H70"/>
    <mergeCell ref="C71:F71"/>
    <mergeCell ref="G71:H71"/>
    <mergeCell ref="I70:J70"/>
    <mergeCell ref="C68:F68"/>
    <mergeCell ref="G68:H68"/>
    <mergeCell ref="I68:J68"/>
    <mergeCell ref="C69:F69"/>
    <mergeCell ref="G69:H69"/>
    <mergeCell ref="I69:J69"/>
    <mergeCell ref="C41:F41"/>
    <mergeCell ref="G41:J41"/>
    <mergeCell ref="C42:E42"/>
    <mergeCell ref="C67:F67"/>
    <mergeCell ref="G67:H67"/>
    <mergeCell ref="I67:J67"/>
    <mergeCell ref="C60:E60"/>
    <mergeCell ref="C61:E61"/>
    <mergeCell ref="C62:E62"/>
    <mergeCell ref="C63:E63"/>
    <mergeCell ref="C66:F66"/>
    <mergeCell ref="G66:H66"/>
    <mergeCell ref="I66:J66"/>
    <mergeCell ref="I60:J60"/>
    <mergeCell ref="I61:J61"/>
    <mergeCell ref="G51:I51"/>
    <mergeCell ref="C34:D34"/>
    <mergeCell ref="C35:D35"/>
    <mergeCell ref="C36:D36"/>
    <mergeCell ref="C37:D37"/>
    <mergeCell ref="C38:D38"/>
    <mergeCell ref="B2:J2"/>
    <mergeCell ref="D3:I3"/>
    <mergeCell ref="E5:I5"/>
    <mergeCell ref="D9:E9"/>
    <mergeCell ref="B11:E11"/>
    <mergeCell ref="C43:E43"/>
    <mergeCell ref="C51:E51"/>
    <mergeCell ref="C56:E56"/>
    <mergeCell ref="G42:I42"/>
    <mergeCell ref="G30:H30"/>
    <mergeCell ref="I30:J30"/>
    <mergeCell ref="C44:E44"/>
    <mergeCell ref="G44:I44"/>
    <mergeCell ref="C30:D31"/>
    <mergeCell ref="E30:F30"/>
    <mergeCell ref="C49:E49"/>
    <mergeCell ref="C45:E45"/>
    <mergeCell ref="G43:I43"/>
    <mergeCell ref="C32:D32"/>
    <mergeCell ref="C33:D33"/>
    <mergeCell ref="G45:I45"/>
    <mergeCell ref="C57:E57"/>
    <mergeCell ref="G57:I57"/>
    <mergeCell ref="G56:I56"/>
    <mergeCell ref="C50:E50"/>
    <mergeCell ref="G47:I47"/>
    <mergeCell ref="C48:E48"/>
    <mergeCell ref="C53:E53"/>
    <mergeCell ref="G50:I50"/>
    <mergeCell ref="G52:I52"/>
    <mergeCell ref="G48:I48"/>
    <mergeCell ref="G55:I55"/>
    <mergeCell ref="C52:E52"/>
    <mergeCell ref="C54:E54"/>
    <mergeCell ref="C55:E55"/>
    <mergeCell ref="G53:I53"/>
    <mergeCell ref="G54:I54"/>
    <mergeCell ref="G49:I49"/>
    <mergeCell ref="C46:E46"/>
    <mergeCell ref="G46:I46"/>
    <mergeCell ref="C47:E47"/>
  </mergeCells>
  <pageMargins left="0.7" right="0.7" top="0.75" bottom="0.75" header="0.3" footer="0.3"/>
  <pageSetup paperSize="9" scale="7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0"/>
  <sheetViews>
    <sheetView workbookViewId="0">
      <selection activeCell="D13" sqref="D13"/>
    </sheetView>
  </sheetViews>
  <sheetFormatPr defaultRowHeight="14.4" x14ac:dyDescent="0.3"/>
  <cols>
    <col min="1" max="1" width="8.6640625" customWidth="1"/>
    <col min="2" max="2" width="23.5546875" customWidth="1"/>
    <col min="3" max="3" width="38.88671875" customWidth="1"/>
    <col min="4" max="4" width="32.44140625" customWidth="1"/>
    <col min="5" max="5" width="23.33203125" customWidth="1"/>
    <col min="6" max="6" width="11" customWidth="1"/>
    <col min="7" max="7" width="24.88671875" customWidth="1"/>
    <col min="8" max="8" width="17.5546875" customWidth="1"/>
    <col min="9" max="9" width="17.109375" customWidth="1"/>
    <col min="10" max="10" width="17" customWidth="1"/>
    <col min="11" max="11" width="19" customWidth="1"/>
    <col min="12" max="12" width="27.33203125" customWidth="1"/>
    <col min="13" max="13" width="25.33203125" customWidth="1"/>
    <col min="14" max="14" width="17.44140625" style="132" customWidth="1"/>
    <col min="15" max="15" width="26.33203125" style="132" customWidth="1"/>
    <col min="16" max="16" width="13.5546875" style="132" customWidth="1"/>
    <col min="17" max="17" width="11.33203125" style="132" customWidth="1"/>
    <col min="18" max="18" width="14.5546875" style="132" customWidth="1"/>
    <col min="19" max="19" width="11.6640625" style="132" customWidth="1"/>
    <col min="20" max="20" width="15.88671875" style="132" customWidth="1"/>
    <col min="21" max="21" width="8" style="132" customWidth="1"/>
    <col min="22" max="22" width="9.33203125" style="132" customWidth="1"/>
    <col min="23" max="23" width="15.33203125" style="132" customWidth="1"/>
    <col min="24" max="24" width="11.5546875" style="132" customWidth="1"/>
    <col min="25" max="25" width="9.109375" style="132" customWidth="1"/>
    <col min="26" max="37" width="9.109375" style="132"/>
    <col min="38" max="38" width="18.44140625" style="132" customWidth="1"/>
    <col min="39" max="45" width="9.109375" style="132"/>
  </cols>
  <sheetData>
    <row r="1" spans="1:42" ht="26.25" customHeight="1" x14ac:dyDescent="0.25">
      <c r="A1" s="132"/>
      <c r="B1" s="189"/>
      <c r="C1" s="190"/>
      <c r="D1" s="191"/>
      <c r="E1" s="191"/>
      <c r="F1" s="191"/>
      <c r="G1" s="191"/>
      <c r="H1" s="191"/>
      <c r="I1" s="191"/>
      <c r="J1" s="191"/>
      <c r="K1" s="191"/>
      <c r="L1" s="191"/>
      <c r="M1" s="29"/>
    </row>
    <row r="2" spans="1:42" ht="24.75" customHeight="1" thickBot="1" x14ac:dyDescent="0.3">
      <c r="A2" s="132"/>
      <c r="B2" s="397" t="s">
        <v>338</v>
      </c>
      <c r="C2" s="397"/>
      <c r="D2" s="397"/>
      <c r="E2" s="397"/>
      <c r="F2" s="397"/>
      <c r="G2" s="397"/>
      <c r="H2" s="29"/>
      <c r="I2" s="29"/>
      <c r="J2" s="29"/>
      <c r="K2" s="29"/>
      <c r="L2" s="29"/>
      <c r="M2" s="19"/>
    </row>
    <row r="3" spans="1:42" ht="22.5" customHeight="1" x14ac:dyDescent="0.25">
      <c r="A3" s="192"/>
      <c r="B3" s="103"/>
      <c r="C3" s="104" t="s">
        <v>209</v>
      </c>
      <c r="D3" s="99"/>
      <c r="E3" s="99"/>
      <c r="F3" s="99"/>
      <c r="G3" s="100"/>
      <c r="H3" s="101"/>
      <c r="I3" s="102"/>
      <c r="J3" s="19"/>
      <c r="K3" s="101"/>
      <c r="L3" s="19"/>
      <c r="M3" s="19"/>
    </row>
    <row r="4" spans="1:42" ht="36" customHeight="1" x14ac:dyDescent="0.25">
      <c r="A4" s="196" t="s">
        <v>95</v>
      </c>
      <c r="B4" s="177" t="s">
        <v>152</v>
      </c>
      <c r="C4" s="177" t="s">
        <v>211</v>
      </c>
      <c r="D4" s="177" t="s">
        <v>210</v>
      </c>
      <c r="E4" s="184" t="s">
        <v>96</v>
      </c>
      <c r="F4" s="185" t="s">
        <v>97</v>
      </c>
      <c r="G4" s="184" t="s">
        <v>98</v>
      </c>
      <c r="H4" s="177" t="s">
        <v>175</v>
      </c>
      <c r="I4" s="177" t="s">
        <v>148</v>
      </c>
      <c r="J4" s="186" t="s">
        <v>149</v>
      </c>
      <c r="K4" s="187" t="s">
        <v>150</v>
      </c>
      <c r="L4" s="187" t="s">
        <v>151</v>
      </c>
      <c r="M4" s="188" t="s">
        <v>194</v>
      </c>
      <c r="N4" s="149"/>
      <c r="O4" s="149"/>
      <c r="P4" s="150"/>
      <c r="Q4" s="151"/>
      <c r="R4" s="151"/>
      <c r="W4" s="152"/>
      <c r="X4" s="153"/>
      <c r="Z4" s="64"/>
      <c r="AA4" s="64"/>
      <c r="AB4" s="64"/>
      <c r="AC4" s="64"/>
      <c r="AD4" s="64"/>
      <c r="AE4" s="64"/>
      <c r="AF4" s="65"/>
      <c r="AG4" s="64"/>
      <c r="AH4" s="154"/>
      <c r="AI4" s="155"/>
      <c r="AJ4" s="62"/>
      <c r="AK4" s="156"/>
    </row>
    <row r="5" spans="1:42" ht="15" customHeight="1" x14ac:dyDescent="0.25">
      <c r="A5" s="232">
        <v>1</v>
      </c>
      <c r="B5" s="66" t="s">
        <v>339</v>
      </c>
      <c r="C5" s="66" t="s">
        <v>343</v>
      </c>
      <c r="D5" s="138"/>
      <c r="E5" s="66" t="s">
        <v>25</v>
      </c>
      <c r="F5" s="66">
        <v>80</v>
      </c>
      <c r="G5" s="143" t="s">
        <v>489</v>
      </c>
      <c r="H5" s="66">
        <v>43249</v>
      </c>
      <c r="I5" s="66">
        <v>43252</v>
      </c>
      <c r="J5" s="66">
        <f>I5-H5</f>
        <v>3</v>
      </c>
      <c r="K5" s="66" t="s">
        <v>299</v>
      </c>
      <c r="L5" s="66">
        <v>3133340592</v>
      </c>
      <c r="M5" s="66">
        <v>16451</v>
      </c>
      <c r="Q5" s="164"/>
      <c r="R5" s="157"/>
      <c r="W5" s="152"/>
      <c r="X5" s="153"/>
      <c r="Z5" s="64"/>
      <c r="AA5" s="64"/>
      <c r="AB5" s="158"/>
      <c r="AC5" s="64"/>
      <c r="AD5" s="64"/>
      <c r="AE5" s="64"/>
      <c r="AF5" s="65"/>
      <c r="AG5" s="64"/>
      <c r="AH5" s="154"/>
      <c r="AI5" s="155"/>
      <c r="AJ5" s="62"/>
      <c r="AK5" s="159"/>
    </row>
    <row r="6" spans="1:42" ht="15" customHeight="1" x14ac:dyDescent="0.25">
      <c r="A6" s="232">
        <v>2</v>
      </c>
      <c r="B6" s="66" t="s">
        <v>340</v>
      </c>
      <c r="C6" s="66" t="s">
        <v>247</v>
      </c>
      <c r="D6" s="138"/>
      <c r="E6" s="66" t="s">
        <v>25</v>
      </c>
      <c r="F6" s="66">
        <v>17</v>
      </c>
      <c r="G6" s="143" t="s">
        <v>489</v>
      </c>
      <c r="H6" s="66">
        <v>43261</v>
      </c>
      <c r="I6" s="66">
        <v>43263</v>
      </c>
      <c r="J6" s="66">
        <f>I6-H6</f>
        <v>2</v>
      </c>
      <c r="K6" s="66" t="s">
        <v>345</v>
      </c>
      <c r="L6" s="66">
        <v>3129760393</v>
      </c>
      <c r="M6" s="66">
        <v>6234</v>
      </c>
      <c r="Q6" s="164"/>
      <c r="R6" s="150"/>
      <c r="W6" s="152"/>
      <c r="X6" s="153"/>
      <c r="Z6" s="64"/>
      <c r="AA6" s="64"/>
      <c r="AB6" s="64"/>
      <c r="AC6" s="64"/>
      <c r="AD6" s="64"/>
      <c r="AE6" s="64"/>
      <c r="AF6" s="65"/>
      <c r="AG6" s="64"/>
      <c r="AH6" s="154"/>
      <c r="AI6" s="155"/>
      <c r="AJ6" s="62"/>
      <c r="AK6" s="156"/>
    </row>
    <row r="7" spans="1:42" ht="15" customHeight="1" x14ac:dyDescent="0.25">
      <c r="A7" s="232">
        <v>3</v>
      </c>
      <c r="B7" s="66" t="s">
        <v>341</v>
      </c>
      <c r="C7" s="66" t="s">
        <v>188</v>
      </c>
      <c r="D7" s="138"/>
      <c r="E7" s="66" t="s">
        <v>24</v>
      </c>
      <c r="F7" s="66">
        <v>10</v>
      </c>
      <c r="G7" s="143" t="s">
        <v>489</v>
      </c>
      <c r="H7" s="66">
        <v>43261</v>
      </c>
      <c r="I7" s="66">
        <v>43263</v>
      </c>
      <c r="J7" s="66">
        <f>I7-H7</f>
        <v>2</v>
      </c>
      <c r="K7" s="66" t="s">
        <v>345</v>
      </c>
      <c r="L7" s="66">
        <v>3129743002</v>
      </c>
      <c r="M7" s="66">
        <v>11102</v>
      </c>
      <c r="Q7" s="164"/>
      <c r="R7" s="150"/>
      <c r="W7" s="152"/>
      <c r="X7" s="153"/>
      <c r="Z7" s="64"/>
      <c r="AA7" s="64"/>
      <c r="AB7" s="64"/>
      <c r="AC7" s="64"/>
      <c r="AD7" s="64"/>
      <c r="AE7" s="64"/>
      <c r="AF7" s="65"/>
      <c r="AG7" s="64"/>
      <c r="AH7" s="154"/>
      <c r="AI7" s="155"/>
      <c r="AJ7" s="62"/>
      <c r="AK7" s="156"/>
    </row>
    <row r="8" spans="1:42" ht="15" customHeight="1" x14ac:dyDescent="0.25">
      <c r="A8" s="232">
        <v>4</v>
      </c>
      <c r="B8" s="66" t="s">
        <v>342</v>
      </c>
      <c r="C8" s="66" t="s">
        <v>344</v>
      </c>
      <c r="D8" s="143"/>
      <c r="E8" s="66" t="s">
        <v>24</v>
      </c>
      <c r="F8" s="66">
        <v>2</v>
      </c>
      <c r="G8" s="143" t="s">
        <v>489</v>
      </c>
      <c r="H8" s="66">
        <v>43269</v>
      </c>
      <c r="I8" s="66">
        <v>43271</v>
      </c>
      <c r="J8" s="66">
        <f>I8-H8</f>
        <v>2</v>
      </c>
      <c r="K8" s="66" t="s">
        <v>346</v>
      </c>
      <c r="L8" s="66">
        <v>3555107690</v>
      </c>
      <c r="M8" s="66">
        <v>7732</v>
      </c>
      <c r="Q8" s="164"/>
      <c r="R8" s="150"/>
      <c r="W8" s="152"/>
      <c r="X8" s="153"/>
      <c r="Z8" s="64"/>
      <c r="AA8" s="64"/>
      <c r="AB8" s="64"/>
      <c r="AC8" s="64"/>
      <c r="AD8" s="64"/>
      <c r="AE8" s="64"/>
      <c r="AF8" s="65"/>
      <c r="AG8" s="64"/>
      <c r="AH8" s="154"/>
      <c r="AI8" s="155"/>
      <c r="AJ8" s="62"/>
      <c r="AK8" s="156"/>
      <c r="AO8" s="160"/>
      <c r="AP8" s="161"/>
    </row>
    <row r="9" spans="1:42" ht="15" customHeight="1" x14ac:dyDescent="0.25">
      <c r="A9" s="232">
        <v>5</v>
      </c>
      <c r="B9" s="66" t="s">
        <v>413</v>
      </c>
      <c r="C9" s="66"/>
      <c r="D9" s="66" t="s">
        <v>201</v>
      </c>
      <c r="E9" s="66" t="s">
        <v>25</v>
      </c>
      <c r="F9" s="66">
        <v>42</v>
      </c>
      <c r="G9" s="66" t="s">
        <v>230</v>
      </c>
      <c r="H9" s="260">
        <v>43263</v>
      </c>
      <c r="I9" s="260">
        <v>43264</v>
      </c>
      <c r="J9" s="66">
        <f>I9-H9</f>
        <v>1</v>
      </c>
      <c r="K9" s="66" t="s">
        <v>419</v>
      </c>
      <c r="L9" s="66"/>
      <c r="M9" s="66">
        <v>3374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G9" s="64"/>
      <c r="AH9" s="154"/>
      <c r="AI9" s="155"/>
      <c r="AJ9" s="62"/>
      <c r="AK9" s="162"/>
      <c r="AO9" s="160"/>
      <c r="AP9" s="161"/>
    </row>
    <row r="10" spans="1:42" ht="15" customHeight="1" x14ac:dyDescent="0.25">
      <c r="A10" s="232">
        <v>6</v>
      </c>
      <c r="B10" s="66" t="s">
        <v>420</v>
      </c>
      <c r="C10" s="66"/>
      <c r="D10" s="66" t="s">
        <v>186</v>
      </c>
      <c r="E10" s="66" t="s">
        <v>25</v>
      </c>
      <c r="F10" s="66">
        <v>45</v>
      </c>
      <c r="G10" s="66" t="s">
        <v>218</v>
      </c>
      <c r="H10" s="260">
        <v>43257</v>
      </c>
      <c r="I10" s="260">
        <v>43260</v>
      </c>
      <c r="J10" s="66">
        <v>3</v>
      </c>
      <c r="K10" s="66" t="s">
        <v>292</v>
      </c>
      <c r="L10" s="66">
        <v>3405433471</v>
      </c>
      <c r="M10" s="66">
        <v>12829</v>
      </c>
      <c r="N10" s="255"/>
      <c r="O10" s="255"/>
      <c r="P10"/>
      <c r="R10"/>
      <c r="W10"/>
      <c r="Y10"/>
      <c r="Z10"/>
      <c r="AA10"/>
      <c r="AB10"/>
      <c r="AC10"/>
      <c r="AD10"/>
      <c r="AE10"/>
      <c r="AF10"/>
      <c r="AG10"/>
      <c r="AH10"/>
      <c r="AI10"/>
      <c r="AJ10"/>
      <c r="AK10"/>
      <c r="AN10" s="160"/>
      <c r="AO10" s="160"/>
      <c r="AP10" s="161"/>
    </row>
    <row r="11" spans="1:42" ht="15" customHeight="1" x14ac:dyDescent="0.25">
      <c r="A11" s="232">
        <v>7</v>
      </c>
      <c r="B11" s="66" t="s">
        <v>421</v>
      </c>
      <c r="C11" s="66"/>
      <c r="D11" s="66" t="s">
        <v>186</v>
      </c>
      <c r="E11" s="66" t="s">
        <v>25</v>
      </c>
      <c r="F11" s="66">
        <v>15</v>
      </c>
      <c r="G11" s="66" t="s">
        <v>218</v>
      </c>
      <c r="H11" s="260">
        <v>43249</v>
      </c>
      <c r="I11" s="260">
        <v>43252</v>
      </c>
      <c r="J11" s="66">
        <v>3</v>
      </c>
      <c r="K11" s="66" t="s">
        <v>263</v>
      </c>
      <c r="L11" s="66">
        <v>3555154954</v>
      </c>
      <c r="M11" s="66">
        <v>12713</v>
      </c>
      <c r="N11" s="255"/>
      <c r="O11" s="255"/>
      <c r="P11"/>
      <c r="R11"/>
      <c r="W11"/>
      <c r="Y11"/>
      <c r="Z11"/>
      <c r="AA11"/>
      <c r="AB11"/>
      <c r="AC11"/>
      <c r="AD11"/>
      <c r="AE11"/>
      <c r="AF11"/>
      <c r="AG11"/>
      <c r="AH11"/>
      <c r="AI11"/>
      <c r="AJ11"/>
      <c r="AK11"/>
      <c r="AN11" s="160"/>
      <c r="AO11" s="160"/>
      <c r="AP11" s="161"/>
    </row>
    <row r="12" spans="1:42" ht="15" customHeight="1" x14ac:dyDescent="0.25">
      <c r="A12" s="232">
        <v>8</v>
      </c>
      <c r="B12" s="66" t="s">
        <v>422</v>
      </c>
      <c r="C12" s="66"/>
      <c r="D12" s="66" t="s">
        <v>186</v>
      </c>
      <c r="E12" s="66" t="s">
        <v>25</v>
      </c>
      <c r="F12" s="66">
        <v>13</v>
      </c>
      <c r="G12" s="66" t="s">
        <v>218</v>
      </c>
      <c r="H12" s="260">
        <v>43255</v>
      </c>
      <c r="I12" s="260">
        <v>43258</v>
      </c>
      <c r="J12" s="66">
        <v>3</v>
      </c>
      <c r="K12" s="66" t="s">
        <v>423</v>
      </c>
      <c r="L12" s="66">
        <v>3555404952</v>
      </c>
      <c r="M12" s="66">
        <v>5933</v>
      </c>
      <c r="N12" s="255"/>
      <c r="O12" s="255"/>
      <c r="P12"/>
      <c r="R12"/>
      <c r="W12"/>
      <c r="Y12"/>
      <c r="Z12"/>
      <c r="AA12"/>
      <c r="AB12"/>
      <c r="AC12"/>
      <c r="AD12"/>
      <c r="AE12"/>
      <c r="AF12"/>
      <c r="AG12"/>
      <c r="AH12"/>
      <c r="AI12"/>
      <c r="AJ12"/>
      <c r="AK12"/>
      <c r="AN12" s="160"/>
      <c r="AO12" s="160"/>
      <c r="AP12" s="161"/>
    </row>
    <row r="13" spans="1:42" ht="15" customHeight="1" x14ac:dyDescent="0.25">
      <c r="A13" s="232">
        <v>9</v>
      </c>
      <c r="B13" s="66" t="s">
        <v>424</v>
      </c>
      <c r="C13" s="66" t="s">
        <v>425</v>
      </c>
      <c r="E13" s="66" t="s">
        <v>25</v>
      </c>
      <c r="F13" s="66">
        <v>49</v>
      </c>
      <c r="G13" s="66" t="s">
        <v>218</v>
      </c>
      <c r="H13" s="260">
        <v>43251</v>
      </c>
      <c r="I13" s="260">
        <v>43255</v>
      </c>
      <c r="J13" s="66">
        <v>4</v>
      </c>
      <c r="K13" s="66" t="s">
        <v>259</v>
      </c>
      <c r="L13" s="66">
        <v>3119801759</v>
      </c>
      <c r="M13" s="66">
        <v>5797</v>
      </c>
      <c r="N13" s="255"/>
      <c r="O13" s="255"/>
      <c r="P13"/>
      <c r="R13"/>
      <c r="W13"/>
      <c r="Y13"/>
      <c r="Z13"/>
      <c r="AA13"/>
      <c r="AB13"/>
      <c r="AC13"/>
      <c r="AD13"/>
      <c r="AE13"/>
      <c r="AF13"/>
      <c r="AG13"/>
      <c r="AH13"/>
      <c r="AI13"/>
      <c r="AJ13"/>
      <c r="AK13"/>
      <c r="AN13" s="160"/>
      <c r="AO13" s="160"/>
      <c r="AP13" s="161"/>
    </row>
    <row r="14" spans="1:42" ht="15" customHeight="1" x14ac:dyDescent="0.3">
      <c r="A14" s="232">
        <v>10</v>
      </c>
      <c r="B14" s="66" t="s">
        <v>283</v>
      </c>
      <c r="C14" s="66"/>
      <c r="D14" s="66" t="s">
        <v>186</v>
      </c>
      <c r="E14" s="66" t="s">
        <v>24</v>
      </c>
      <c r="F14" s="66">
        <v>18</v>
      </c>
      <c r="G14" s="66" t="s">
        <v>218</v>
      </c>
      <c r="H14" s="260">
        <v>43253</v>
      </c>
      <c r="I14" s="260">
        <v>43258</v>
      </c>
      <c r="J14" s="66">
        <v>5</v>
      </c>
      <c r="K14" s="66" t="s">
        <v>423</v>
      </c>
      <c r="L14" s="66">
        <v>3555144348</v>
      </c>
      <c r="M14" s="66">
        <v>14108</v>
      </c>
      <c r="N14" s="255"/>
      <c r="O14" s="255"/>
      <c r="P14"/>
      <c r="R14"/>
      <c r="W14"/>
      <c r="Y14"/>
      <c r="Z14"/>
      <c r="AA14"/>
      <c r="AB14"/>
      <c r="AC14"/>
      <c r="AD14"/>
      <c r="AE14"/>
      <c r="AF14"/>
      <c r="AG14"/>
      <c r="AH14"/>
      <c r="AI14"/>
      <c r="AJ14"/>
      <c r="AK14"/>
      <c r="AN14" s="160"/>
      <c r="AO14" s="160"/>
      <c r="AP14" s="161"/>
    </row>
    <row r="15" spans="1:42" ht="15" customHeight="1" x14ac:dyDescent="0.3">
      <c r="A15" s="232">
        <v>11</v>
      </c>
      <c r="B15" s="66" t="s">
        <v>426</v>
      </c>
      <c r="C15" s="66"/>
      <c r="D15" s="66" t="s">
        <v>186</v>
      </c>
      <c r="E15" s="66" t="s">
        <v>24</v>
      </c>
      <c r="F15" s="66">
        <v>14</v>
      </c>
      <c r="G15" s="66" t="s">
        <v>218</v>
      </c>
      <c r="H15" s="260">
        <v>43250</v>
      </c>
      <c r="I15" s="260">
        <v>43252</v>
      </c>
      <c r="J15" s="66">
        <v>2</v>
      </c>
      <c r="K15" s="66" t="s">
        <v>427</v>
      </c>
      <c r="L15" s="66">
        <v>3459600051</v>
      </c>
      <c r="M15" s="66">
        <v>920</v>
      </c>
      <c r="N15" s="255"/>
      <c r="O15" s="255"/>
      <c r="P15"/>
      <c r="R15"/>
      <c r="W15"/>
      <c r="Y15"/>
      <c r="Z15"/>
      <c r="AA15"/>
      <c r="AB15"/>
      <c r="AC15"/>
      <c r="AD15"/>
      <c r="AE15"/>
      <c r="AF15"/>
      <c r="AG15"/>
      <c r="AH15"/>
      <c r="AI15"/>
      <c r="AJ15"/>
      <c r="AK15"/>
      <c r="AN15" s="160"/>
      <c r="AO15" s="160"/>
      <c r="AP15" s="161"/>
    </row>
    <row r="16" spans="1:42" ht="15" customHeight="1" x14ac:dyDescent="0.3">
      <c r="A16" s="232">
        <v>12</v>
      </c>
      <c r="B16" s="66" t="s">
        <v>426</v>
      </c>
      <c r="C16" s="66"/>
      <c r="D16" s="66" t="s">
        <v>186</v>
      </c>
      <c r="E16" s="66" t="s">
        <v>24</v>
      </c>
      <c r="F16" s="66">
        <v>14</v>
      </c>
      <c r="G16" s="66" t="s">
        <v>218</v>
      </c>
      <c r="H16" s="260">
        <v>43256</v>
      </c>
      <c r="I16" s="260">
        <v>43258</v>
      </c>
      <c r="J16" s="66">
        <v>2</v>
      </c>
      <c r="K16" s="66" t="s">
        <v>427</v>
      </c>
      <c r="L16" s="66">
        <v>3459600051</v>
      </c>
      <c r="M16" s="66">
        <v>10107</v>
      </c>
      <c r="N16" s="255"/>
      <c r="O16" s="255"/>
      <c r="P16"/>
      <c r="R16"/>
      <c r="W16"/>
      <c r="Y16"/>
      <c r="Z16"/>
      <c r="AA16"/>
      <c r="AB16"/>
      <c r="AC16"/>
      <c r="AD16"/>
      <c r="AE16"/>
      <c r="AF16"/>
      <c r="AG16"/>
      <c r="AH16"/>
      <c r="AI16"/>
      <c r="AJ16"/>
      <c r="AK16"/>
      <c r="AN16" s="160"/>
      <c r="AO16" s="160"/>
      <c r="AP16" s="161"/>
    </row>
    <row r="17" spans="1:42" ht="15" customHeight="1" x14ac:dyDescent="0.3">
      <c r="A17" s="232">
        <v>13</v>
      </c>
      <c r="B17" s="66" t="s">
        <v>428</v>
      </c>
      <c r="C17" s="66"/>
      <c r="D17" s="66" t="s">
        <v>233</v>
      </c>
      <c r="E17" s="66" t="s">
        <v>24</v>
      </c>
      <c r="F17" s="66">
        <v>12</v>
      </c>
      <c r="G17" s="66" t="s">
        <v>218</v>
      </c>
      <c r="H17" s="260">
        <v>43255</v>
      </c>
      <c r="I17" s="260">
        <v>43257</v>
      </c>
      <c r="J17" s="66">
        <v>2</v>
      </c>
      <c r="K17" s="66" t="s">
        <v>259</v>
      </c>
      <c r="L17" s="66">
        <v>3129770052</v>
      </c>
      <c r="M17" s="66">
        <v>6670</v>
      </c>
      <c r="N17" s="255"/>
      <c r="O17" s="255"/>
      <c r="P17"/>
      <c r="R17"/>
      <c r="W17"/>
      <c r="Y17"/>
      <c r="Z17"/>
      <c r="AA17"/>
      <c r="AB17"/>
      <c r="AC17"/>
      <c r="AD17"/>
      <c r="AE17"/>
      <c r="AF17"/>
      <c r="AG17"/>
      <c r="AH17"/>
      <c r="AI17"/>
      <c r="AJ17"/>
      <c r="AK17"/>
      <c r="AN17" s="160"/>
      <c r="AO17" s="160"/>
      <c r="AP17" s="161"/>
    </row>
    <row r="18" spans="1:42" ht="15" customHeight="1" x14ac:dyDescent="0.3">
      <c r="A18" s="232">
        <v>14</v>
      </c>
      <c r="B18" s="66" t="s">
        <v>429</v>
      </c>
      <c r="C18" s="66"/>
      <c r="D18" s="66" t="s">
        <v>186</v>
      </c>
      <c r="E18" s="66" t="s">
        <v>24</v>
      </c>
      <c r="F18" s="66">
        <v>18</v>
      </c>
      <c r="G18" s="66" t="s">
        <v>218</v>
      </c>
      <c r="H18" s="260">
        <v>43249</v>
      </c>
      <c r="I18" s="260">
        <v>43252</v>
      </c>
      <c r="J18" s="66">
        <v>3</v>
      </c>
      <c r="K18" s="66" t="s">
        <v>261</v>
      </c>
      <c r="L18" s="66">
        <v>3129855522</v>
      </c>
      <c r="M18" s="66">
        <v>13080</v>
      </c>
      <c r="N18" s="255"/>
      <c r="O18" s="255"/>
      <c r="P18"/>
      <c r="R18"/>
      <c r="W18"/>
      <c r="Y18"/>
      <c r="Z18"/>
      <c r="AA18"/>
      <c r="AB18"/>
      <c r="AC18"/>
      <c r="AD18"/>
      <c r="AE18"/>
      <c r="AF18"/>
      <c r="AG18"/>
      <c r="AH18"/>
      <c r="AI18"/>
      <c r="AJ18"/>
      <c r="AK18"/>
      <c r="AN18" s="166"/>
      <c r="AO18" s="161"/>
      <c r="AP18" s="161"/>
    </row>
    <row r="19" spans="1:42" ht="15" customHeight="1" x14ac:dyDescent="0.3">
      <c r="A19" s="232">
        <v>15</v>
      </c>
      <c r="B19" s="66" t="s">
        <v>430</v>
      </c>
      <c r="C19" s="66"/>
      <c r="D19" s="66" t="s">
        <v>186</v>
      </c>
      <c r="E19" s="66" t="s">
        <v>24</v>
      </c>
      <c r="F19" s="66">
        <v>22</v>
      </c>
      <c r="G19" s="66" t="s">
        <v>218</v>
      </c>
      <c r="H19" s="260">
        <v>43250</v>
      </c>
      <c r="I19" s="260">
        <v>43253</v>
      </c>
      <c r="J19" s="66">
        <v>3</v>
      </c>
      <c r="K19" s="66" t="s">
        <v>261</v>
      </c>
      <c r="L19" s="66">
        <v>3418833789</v>
      </c>
      <c r="M19" s="66">
        <v>12204</v>
      </c>
      <c r="N19" s="255"/>
      <c r="O19" s="255"/>
      <c r="P19"/>
      <c r="R19"/>
      <c r="W19"/>
      <c r="Y19"/>
      <c r="Z19"/>
      <c r="AA19"/>
      <c r="AB19"/>
      <c r="AC19"/>
      <c r="AD19"/>
      <c r="AE19"/>
      <c r="AF19"/>
      <c r="AG19"/>
      <c r="AH19"/>
      <c r="AI19"/>
      <c r="AJ19"/>
      <c r="AK19"/>
      <c r="AN19" s="166"/>
      <c r="AO19" s="161"/>
      <c r="AP19" s="161"/>
    </row>
    <row r="20" spans="1:42" ht="15" customHeight="1" x14ac:dyDescent="0.3">
      <c r="A20" s="232">
        <v>16</v>
      </c>
      <c r="B20" s="66" t="s">
        <v>431</v>
      </c>
      <c r="C20" s="66"/>
      <c r="D20" s="66" t="s">
        <v>186</v>
      </c>
      <c r="E20" s="66" t="s">
        <v>25</v>
      </c>
      <c r="F20" s="66">
        <v>40</v>
      </c>
      <c r="G20" s="66" t="s">
        <v>218</v>
      </c>
      <c r="H20" s="260">
        <v>43250</v>
      </c>
      <c r="I20" s="260">
        <v>43253</v>
      </c>
      <c r="J20" s="66">
        <v>3</v>
      </c>
      <c r="K20" s="66" t="s">
        <v>262</v>
      </c>
      <c r="L20" s="66">
        <v>3554198527</v>
      </c>
      <c r="M20" s="66">
        <v>8879</v>
      </c>
      <c r="N20" s="255"/>
      <c r="O20" s="255"/>
      <c r="P20"/>
      <c r="R20"/>
      <c r="W20"/>
      <c r="Y20"/>
      <c r="Z20"/>
      <c r="AA20"/>
      <c r="AB20"/>
      <c r="AC20"/>
      <c r="AD20"/>
      <c r="AE20"/>
      <c r="AF20"/>
      <c r="AG20"/>
      <c r="AH20"/>
      <c r="AI20"/>
      <c r="AJ20"/>
      <c r="AK20"/>
      <c r="AN20" s="160"/>
      <c r="AO20" s="160"/>
      <c r="AP20" s="161"/>
    </row>
    <row r="21" spans="1:42" ht="15" customHeight="1" x14ac:dyDescent="0.3">
      <c r="A21" s="232">
        <v>17</v>
      </c>
      <c r="B21" s="66" t="s">
        <v>432</v>
      </c>
      <c r="C21" s="66"/>
      <c r="D21" s="66" t="s">
        <v>186</v>
      </c>
      <c r="E21" s="66" t="s">
        <v>25</v>
      </c>
      <c r="F21" s="66">
        <v>13</v>
      </c>
      <c r="G21" s="66" t="s">
        <v>218</v>
      </c>
      <c r="H21" s="260">
        <v>43251</v>
      </c>
      <c r="I21" s="260">
        <v>43254</v>
      </c>
      <c r="J21" s="66">
        <v>3</v>
      </c>
      <c r="K21" s="66" t="s">
        <v>292</v>
      </c>
      <c r="L21" s="66">
        <v>3452827947</v>
      </c>
      <c r="M21" s="66">
        <v>10859</v>
      </c>
      <c r="N21" s="255"/>
      <c r="O21" s="255"/>
      <c r="P21"/>
      <c r="R21"/>
      <c r="W21"/>
      <c r="Y21"/>
      <c r="Z21"/>
      <c r="AA21"/>
      <c r="AB21"/>
      <c r="AC21"/>
      <c r="AD21"/>
      <c r="AE21"/>
      <c r="AF21"/>
      <c r="AG21"/>
      <c r="AH21"/>
      <c r="AI21"/>
      <c r="AJ21"/>
      <c r="AK21"/>
      <c r="AN21" s="160"/>
      <c r="AO21" s="160"/>
      <c r="AP21" s="161"/>
    </row>
    <row r="22" spans="1:42" ht="15" customHeight="1" x14ac:dyDescent="0.3">
      <c r="A22" s="232">
        <v>18</v>
      </c>
      <c r="B22" s="66" t="s">
        <v>433</v>
      </c>
      <c r="C22" s="66"/>
      <c r="D22" s="66" t="s">
        <v>233</v>
      </c>
      <c r="E22" s="66" t="s">
        <v>24</v>
      </c>
      <c r="F22" s="66">
        <v>14</v>
      </c>
      <c r="G22" s="66" t="s">
        <v>218</v>
      </c>
      <c r="H22" s="260">
        <v>43258</v>
      </c>
      <c r="I22" s="260">
        <v>43259</v>
      </c>
      <c r="J22" s="66">
        <v>1</v>
      </c>
      <c r="K22" s="66" t="s">
        <v>263</v>
      </c>
      <c r="L22" s="66">
        <v>3555253335</v>
      </c>
      <c r="M22" s="66">
        <v>3500</v>
      </c>
      <c r="N22" s="255"/>
      <c r="O22" s="255"/>
      <c r="P22"/>
      <c r="R22"/>
      <c r="W22"/>
      <c r="Y22"/>
      <c r="Z22"/>
      <c r="AA22"/>
      <c r="AB22"/>
      <c r="AC22"/>
      <c r="AD22"/>
      <c r="AE22"/>
      <c r="AF22"/>
      <c r="AG22"/>
      <c r="AH22"/>
      <c r="AI22"/>
      <c r="AJ22"/>
      <c r="AK22"/>
      <c r="AN22" s="160"/>
      <c r="AO22" s="160"/>
      <c r="AP22" s="161"/>
    </row>
    <row r="23" spans="1:42" ht="15" customHeight="1" x14ac:dyDescent="0.3">
      <c r="A23" s="232">
        <v>19</v>
      </c>
      <c r="B23" s="66" t="s">
        <v>434</v>
      </c>
      <c r="C23" s="66"/>
      <c r="D23" s="66" t="s">
        <v>186</v>
      </c>
      <c r="E23" s="66" t="s">
        <v>25</v>
      </c>
      <c r="F23" s="66">
        <v>17</v>
      </c>
      <c r="G23" s="66" t="s">
        <v>218</v>
      </c>
      <c r="H23" s="260">
        <v>43257</v>
      </c>
      <c r="I23" s="260">
        <v>43260</v>
      </c>
      <c r="J23" s="66">
        <v>3</v>
      </c>
      <c r="K23" s="66" t="s">
        <v>423</v>
      </c>
      <c r="L23" s="66">
        <v>3554148479</v>
      </c>
      <c r="M23" s="66">
        <v>12728</v>
      </c>
      <c r="N23" s="255"/>
      <c r="O23" s="255"/>
      <c r="P23"/>
      <c r="R23"/>
      <c r="W23"/>
      <c r="Y23"/>
      <c r="Z23"/>
      <c r="AA23"/>
      <c r="AB23"/>
      <c r="AC23"/>
      <c r="AD23"/>
      <c r="AE23"/>
      <c r="AF23"/>
      <c r="AG23"/>
      <c r="AH23"/>
      <c r="AI23"/>
      <c r="AJ23"/>
      <c r="AK23"/>
      <c r="AN23" s="160"/>
      <c r="AO23" s="160"/>
      <c r="AP23" s="161"/>
    </row>
    <row r="24" spans="1:42" ht="15" customHeight="1" x14ac:dyDescent="0.3">
      <c r="A24" s="232">
        <v>20</v>
      </c>
      <c r="B24" s="66" t="s">
        <v>435</v>
      </c>
      <c r="C24" s="66"/>
      <c r="D24" s="66" t="s">
        <v>287</v>
      </c>
      <c r="E24" s="66" t="s">
        <v>25</v>
      </c>
      <c r="F24" s="66">
        <v>34</v>
      </c>
      <c r="G24" s="66" t="s">
        <v>218</v>
      </c>
      <c r="H24" s="260">
        <v>43258</v>
      </c>
      <c r="I24" s="260">
        <v>43262</v>
      </c>
      <c r="J24" s="66">
        <v>4</v>
      </c>
      <c r="K24" s="66" t="s">
        <v>291</v>
      </c>
      <c r="L24" s="66">
        <v>3452866673</v>
      </c>
      <c r="M24" s="66">
        <v>17889</v>
      </c>
      <c r="N24" s="255"/>
      <c r="O24" s="255"/>
      <c r="P24"/>
      <c r="R24"/>
      <c r="W24"/>
      <c r="Y24"/>
      <c r="Z24"/>
      <c r="AA24"/>
      <c r="AB24"/>
      <c r="AC24"/>
      <c r="AD24"/>
      <c r="AE24"/>
      <c r="AF24"/>
      <c r="AG24"/>
      <c r="AH24"/>
      <c r="AI24"/>
      <c r="AJ24"/>
      <c r="AK24"/>
      <c r="AN24" s="160"/>
      <c r="AO24" s="160"/>
      <c r="AP24" s="161"/>
    </row>
    <row r="25" spans="1:42" ht="15" customHeight="1" x14ac:dyDescent="0.3">
      <c r="A25" s="232">
        <v>21</v>
      </c>
      <c r="B25" s="66" t="s">
        <v>436</v>
      </c>
      <c r="C25" s="66"/>
      <c r="D25" s="66" t="s">
        <v>186</v>
      </c>
      <c r="E25" s="66" t="s">
        <v>25</v>
      </c>
      <c r="F25" s="66">
        <v>20</v>
      </c>
      <c r="G25" s="66" t="s">
        <v>218</v>
      </c>
      <c r="H25" s="260">
        <v>43258</v>
      </c>
      <c r="I25" s="260">
        <v>43262</v>
      </c>
      <c r="J25" s="66">
        <v>4</v>
      </c>
      <c r="K25" s="66" t="s">
        <v>419</v>
      </c>
      <c r="L25" s="66">
        <v>3128432537</v>
      </c>
      <c r="M25" s="66">
        <v>12198</v>
      </c>
      <c r="N25" s="255"/>
      <c r="O25" s="255"/>
      <c r="P25"/>
      <c r="R25"/>
      <c r="W25"/>
      <c r="Y25"/>
      <c r="Z25"/>
      <c r="AA25"/>
      <c r="AB25"/>
      <c r="AC25"/>
      <c r="AD25"/>
      <c r="AE25"/>
      <c r="AF25"/>
      <c r="AG25"/>
      <c r="AH25"/>
      <c r="AI25"/>
      <c r="AJ25"/>
      <c r="AK25"/>
      <c r="AN25" s="160"/>
      <c r="AO25" s="160"/>
      <c r="AP25" s="161"/>
    </row>
    <row r="26" spans="1:42" ht="15" customHeight="1" x14ac:dyDescent="0.3">
      <c r="A26" s="232">
        <v>22</v>
      </c>
      <c r="B26" s="66" t="s">
        <v>437</v>
      </c>
      <c r="C26" s="66"/>
      <c r="D26" s="66" t="s">
        <v>186</v>
      </c>
      <c r="E26" s="66" t="s">
        <v>24</v>
      </c>
      <c r="F26" s="66">
        <v>13</v>
      </c>
      <c r="G26" s="66" t="s">
        <v>218</v>
      </c>
      <c r="H26" s="260">
        <v>43261</v>
      </c>
      <c r="I26" s="260">
        <v>43264</v>
      </c>
      <c r="J26" s="66">
        <v>3</v>
      </c>
      <c r="K26" s="66" t="s">
        <v>225</v>
      </c>
      <c r="L26" s="66">
        <v>3555112327</v>
      </c>
      <c r="M26" s="66">
        <v>13206</v>
      </c>
      <c r="N26" s="255"/>
      <c r="O26" s="255"/>
      <c r="P26"/>
      <c r="R26"/>
      <c r="W26"/>
      <c r="Y26"/>
      <c r="Z26"/>
      <c r="AA26"/>
      <c r="AB26"/>
      <c r="AC26"/>
      <c r="AD26"/>
      <c r="AE26"/>
      <c r="AF26"/>
      <c r="AG26"/>
      <c r="AH26"/>
      <c r="AI26"/>
      <c r="AJ26"/>
      <c r="AK26"/>
      <c r="AN26" s="160"/>
      <c r="AO26" s="160"/>
      <c r="AP26" s="161"/>
    </row>
    <row r="27" spans="1:42" ht="15" customHeight="1" x14ac:dyDescent="0.3">
      <c r="A27" s="232">
        <v>23</v>
      </c>
      <c r="B27" s="66" t="s">
        <v>438</v>
      </c>
      <c r="C27" s="66"/>
      <c r="D27" s="66" t="s">
        <v>186</v>
      </c>
      <c r="E27" s="66" t="s">
        <v>25</v>
      </c>
      <c r="F27" s="66">
        <v>15</v>
      </c>
      <c r="G27" s="66" t="s">
        <v>218</v>
      </c>
      <c r="H27" s="260">
        <v>43260</v>
      </c>
      <c r="I27" s="260">
        <v>43264</v>
      </c>
      <c r="J27" s="66">
        <v>4</v>
      </c>
      <c r="K27" s="66" t="s">
        <v>225</v>
      </c>
      <c r="L27" s="66">
        <v>3105242771</v>
      </c>
      <c r="M27" s="66">
        <v>13201</v>
      </c>
      <c r="N27" s="255"/>
      <c r="O27" s="255"/>
      <c r="P27"/>
      <c r="R27"/>
      <c r="W27"/>
      <c r="Y27"/>
      <c r="Z27"/>
      <c r="AA27"/>
      <c r="AB27"/>
      <c r="AC27"/>
      <c r="AD27"/>
      <c r="AE27"/>
      <c r="AF27"/>
      <c r="AG27"/>
      <c r="AH27"/>
      <c r="AI27"/>
      <c r="AJ27"/>
      <c r="AK27"/>
      <c r="AN27" s="160"/>
      <c r="AO27" s="160"/>
      <c r="AP27" s="161"/>
    </row>
    <row r="28" spans="1:42" ht="15" customHeight="1" x14ac:dyDescent="0.3">
      <c r="A28" s="232">
        <v>24</v>
      </c>
      <c r="B28" s="66" t="s">
        <v>282</v>
      </c>
      <c r="C28" s="66"/>
      <c r="D28" s="66" t="s">
        <v>186</v>
      </c>
      <c r="E28" s="66" t="s">
        <v>25</v>
      </c>
      <c r="F28" s="66">
        <v>9</v>
      </c>
      <c r="G28" s="66" t="s">
        <v>218</v>
      </c>
      <c r="H28" s="260">
        <v>43263</v>
      </c>
      <c r="I28" s="260">
        <v>43266</v>
      </c>
      <c r="J28" s="66">
        <v>3</v>
      </c>
      <c r="K28" s="66" t="s">
        <v>225</v>
      </c>
      <c r="L28" s="66">
        <v>3105242771</v>
      </c>
      <c r="M28" s="66">
        <v>12958</v>
      </c>
      <c r="N28" s="255"/>
      <c r="O28" s="255"/>
      <c r="P28"/>
      <c r="R28"/>
      <c r="W28"/>
      <c r="Y28"/>
      <c r="Z28"/>
      <c r="AA28"/>
      <c r="AB28"/>
      <c r="AC28"/>
      <c r="AD28"/>
      <c r="AE28"/>
      <c r="AF28"/>
      <c r="AG28"/>
      <c r="AH28"/>
      <c r="AI28"/>
      <c r="AJ28"/>
      <c r="AK28"/>
      <c r="AN28" s="160"/>
      <c r="AO28" s="160"/>
      <c r="AP28" s="161"/>
    </row>
    <row r="29" spans="1:42" ht="15" customHeight="1" x14ac:dyDescent="0.3">
      <c r="A29" s="232">
        <v>25</v>
      </c>
      <c r="B29" s="66" t="s">
        <v>439</v>
      </c>
      <c r="C29" s="66"/>
      <c r="D29" s="66" t="s">
        <v>186</v>
      </c>
      <c r="E29" s="66" t="s">
        <v>25</v>
      </c>
      <c r="F29" s="66">
        <v>19</v>
      </c>
      <c r="G29" s="66" t="s">
        <v>218</v>
      </c>
      <c r="H29" s="260">
        <v>43269</v>
      </c>
      <c r="I29" s="260">
        <v>43272</v>
      </c>
      <c r="J29" s="66">
        <v>3</v>
      </c>
      <c r="K29" s="66" t="s">
        <v>225</v>
      </c>
      <c r="L29" s="66">
        <v>3555401613</v>
      </c>
      <c r="M29" s="66">
        <v>15580</v>
      </c>
      <c r="N29" s="255"/>
      <c r="O29" s="255"/>
      <c r="P29"/>
      <c r="R29"/>
      <c r="W29"/>
      <c r="Y29"/>
      <c r="Z29"/>
      <c r="AA29"/>
      <c r="AB29"/>
      <c r="AC29"/>
      <c r="AD29"/>
      <c r="AE29"/>
      <c r="AF29"/>
      <c r="AG29"/>
      <c r="AH29"/>
      <c r="AI29"/>
      <c r="AJ29"/>
      <c r="AK29"/>
      <c r="AN29" s="160"/>
      <c r="AO29" s="160"/>
      <c r="AP29" s="161"/>
    </row>
    <row r="30" spans="1:42" ht="15" customHeight="1" x14ac:dyDescent="0.3">
      <c r="A30" s="232">
        <v>26</v>
      </c>
      <c r="B30" s="66" t="s">
        <v>440</v>
      </c>
      <c r="C30" s="66" t="s">
        <v>326</v>
      </c>
      <c r="E30" s="66" t="s">
        <v>24</v>
      </c>
      <c r="F30" s="66">
        <v>14</v>
      </c>
      <c r="G30" s="66" t="s">
        <v>218</v>
      </c>
      <c r="H30" s="260">
        <v>43265</v>
      </c>
      <c r="I30" s="260">
        <v>43269</v>
      </c>
      <c r="J30" s="66">
        <v>4</v>
      </c>
      <c r="K30" s="66" t="s">
        <v>291</v>
      </c>
      <c r="L30" s="66">
        <v>3101446448</v>
      </c>
      <c r="M30" s="66">
        <v>9764</v>
      </c>
      <c r="N30" s="255"/>
      <c r="O30" s="255"/>
      <c r="P30"/>
      <c r="R30"/>
      <c r="W30"/>
      <c r="Y30"/>
      <c r="Z30"/>
      <c r="AA30"/>
      <c r="AB30"/>
      <c r="AC30"/>
      <c r="AD30"/>
      <c r="AE30"/>
      <c r="AF30"/>
      <c r="AG30"/>
      <c r="AH30"/>
      <c r="AI30"/>
      <c r="AJ30"/>
      <c r="AK30"/>
      <c r="AN30" s="160"/>
      <c r="AO30" s="160"/>
      <c r="AP30" s="161"/>
    </row>
    <row r="31" spans="1:42" ht="15" customHeight="1" x14ac:dyDescent="0.3">
      <c r="A31" s="232">
        <v>27</v>
      </c>
      <c r="B31" s="66" t="s">
        <v>441</v>
      </c>
      <c r="C31" s="66"/>
      <c r="D31" s="66" t="s">
        <v>185</v>
      </c>
      <c r="E31" s="66" t="s">
        <v>24</v>
      </c>
      <c r="F31" s="66">
        <v>12</v>
      </c>
      <c r="G31" s="66" t="s">
        <v>218</v>
      </c>
      <c r="H31" s="260">
        <v>43265</v>
      </c>
      <c r="I31" s="260">
        <v>43269</v>
      </c>
      <c r="J31" s="66">
        <v>4</v>
      </c>
      <c r="K31" s="66" t="s">
        <v>225</v>
      </c>
      <c r="L31" s="66">
        <v>3555366939</v>
      </c>
      <c r="M31" s="66">
        <v>4211</v>
      </c>
      <c r="N31" s="255"/>
      <c r="O31" s="255"/>
      <c r="P31"/>
      <c r="R31"/>
      <c r="W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42" ht="15" customHeight="1" x14ac:dyDescent="0.3">
      <c r="A32" s="232">
        <v>28</v>
      </c>
      <c r="B32" s="66" t="s">
        <v>442</v>
      </c>
      <c r="C32" s="66" t="s">
        <v>425</v>
      </c>
      <c r="E32" s="66" t="s">
        <v>25</v>
      </c>
      <c r="F32" s="66">
        <v>43</v>
      </c>
      <c r="G32" s="66" t="s">
        <v>218</v>
      </c>
      <c r="H32" s="260">
        <v>43272</v>
      </c>
      <c r="I32" s="260">
        <v>43274</v>
      </c>
      <c r="J32" s="66">
        <v>2</v>
      </c>
      <c r="K32" s="66" t="s">
        <v>443</v>
      </c>
      <c r="L32" s="66">
        <v>3555119138</v>
      </c>
      <c r="M32" s="66">
        <v>4074</v>
      </c>
      <c r="N32" s="255"/>
      <c r="O32" s="255"/>
      <c r="P32"/>
      <c r="R32"/>
      <c r="W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0" ht="15" customHeight="1" x14ac:dyDescent="0.3">
      <c r="A33" s="232">
        <v>29</v>
      </c>
      <c r="B33" s="66" t="s">
        <v>444</v>
      </c>
      <c r="C33" s="66"/>
      <c r="D33" s="66" t="s">
        <v>186</v>
      </c>
      <c r="E33" s="66" t="s">
        <v>25</v>
      </c>
      <c r="F33" s="66">
        <v>18</v>
      </c>
      <c r="G33" s="66" t="s">
        <v>218</v>
      </c>
      <c r="H33" s="260">
        <v>43272</v>
      </c>
      <c r="I33" s="260">
        <v>43274</v>
      </c>
      <c r="J33" s="66">
        <v>2</v>
      </c>
      <c r="K33" s="66" t="s">
        <v>295</v>
      </c>
      <c r="L33" s="66">
        <v>3555600624</v>
      </c>
      <c r="M33" s="66">
        <v>11769</v>
      </c>
      <c r="N33" s="255"/>
      <c r="O33" s="255"/>
      <c r="P33"/>
      <c r="R33"/>
      <c r="W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0" ht="15" customHeight="1" x14ac:dyDescent="0.3">
      <c r="A34" s="232">
        <v>30</v>
      </c>
      <c r="B34" s="66" t="s">
        <v>445</v>
      </c>
      <c r="C34" s="66"/>
      <c r="D34" s="66" t="s">
        <v>446</v>
      </c>
      <c r="E34" s="66" t="s">
        <v>25</v>
      </c>
      <c r="F34" s="66">
        <v>21</v>
      </c>
      <c r="G34" s="66" t="s">
        <v>218</v>
      </c>
      <c r="H34" s="260">
        <v>43270</v>
      </c>
      <c r="I34" s="260">
        <v>43273</v>
      </c>
      <c r="J34" s="66">
        <v>3</v>
      </c>
      <c r="K34" s="66" t="s">
        <v>447</v>
      </c>
      <c r="L34" s="66">
        <v>3125709916</v>
      </c>
      <c r="M34" s="66">
        <v>6694</v>
      </c>
      <c r="N34" s="255"/>
      <c r="O34" s="255"/>
      <c r="P34"/>
      <c r="R34"/>
      <c r="W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40" ht="15" customHeight="1" x14ac:dyDescent="0.3">
      <c r="A35" s="232">
        <v>31</v>
      </c>
      <c r="B35" s="66" t="s">
        <v>448</v>
      </c>
      <c r="C35" s="66"/>
      <c r="D35" s="66" t="s">
        <v>199</v>
      </c>
      <c r="E35" s="66" t="s">
        <v>24</v>
      </c>
      <c r="F35" s="66">
        <v>45</v>
      </c>
      <c r="G35" s="66" t="s">
        <v>218</v>
      </c>
      <c r="H35" s="260">
        <v>43274</v>
      </c>
      <c r="I35" s="260">
        <v>43276</v>
      </c>
      <c r="J35" s="66">
        <v>2</v>
      </c>
      <c r="K35" s="66" t="s">
        <v>449</v>
      </c>
      <c r="L35" s="66">
        <v>3555103463</v>
      </c>
      <c r="M35" s="66">
        <v>3378</v>
      </c>
      <c r="N35" s="255"/>
      <c r="O35" s="255"/>
      <c r="P35"/>
      <c r="R35"/>
      <c r="W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40" ht="15" customHeight="1" x14ac:dyDescent="0.3">
      <c r="A36" s="232">
        <v>32</v>
      </c>
      <c r="B36" s="66" t="s">
        <v>450</v>
      </c>
      <c r="C36" s="66"/>
      <c r="D36" s="66" t="s">
        <v>186</v>
      </c>
      <c r="E36" s="66" t="s">
        <v>25</v>
      </c>
      <c r="F36" s="66">
        <v>10</v>
      </c>
      <c r="G36" s="66" t="s">
        <v>218</v>
      </c>
      <c r="H36" s="260">
        <v>43276</v>
      </c>
      <c r="I36" s="260">
        <v>43279</v>
      </c>
      <c r="J36" s="66">
        <v>3</v>
      </c>
      <c r="K36" s="66" t="s">
        <v>225</v>
      </c>
      <c r="L36" s="66">
        <v>3555162506</v>
      </c>
      <c r="M36" s="66">
        <v>11753</v>
      </c>
      <c r="N36" s="255"/>
      <c r="O36" s="255"/>
      <c r="P36"/>
      <c r="R36"/>
      <c r="W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40" ht="15" customHeight="1" x14ac:dyDescent="0.3">
      <c r="A37" s="232">
        <v>33</v>
      </c>
      <c r="B37" s="66" t="s">
        <v>451</v>
      </c>
      <c r="C37" s="66"/>
      <c r="D37" s="66" t="s">
        <v>186</v>
      </c>
      <c r="E37" s="66" t="s">
        <v>25</v>
      </c>
      <c r="F37" s="66">
        <v>36</v>
      </c>
      <c r="G37" s="66" t="s">
        <v>218</v>
      </c>
      <c r="H37" s="260">
        <v>43264</v>
      </c>
      <c r="I37" s="260">
        <v>43267</v>
      </c>
      <c r="J37" s="66">
        <v>3</v>
      </c>
      <c r="K37" s="66" t="s">
        <v>443</v>
      </c>
      <c r="L37" s="66">
        <v>3115000941</v>
      </c>
      <c r="M37" s="66">
        <v>10270</v>
      </c>
      <c r="N37" s="255"/>
      <c r="O37" s="255"/>
      <c r="P37"/>
      <c r="R37"/>
      <c r="W37"/>
      <c r="Y37"/>
      <c r="Z37"/>
      <c r="AA37"/>
      <c r="AB37"/>
      <c r="AC37"/>
      <c r="AD37"/>
      <c r="AE37"/>
      <c r="AF37"/>
      <c r="AG37"/>
      <c r="AH37"/>
      <c r="AI37"/>
      <c r="AJ37"/>
      <c r="AK37"/>
      <c r="AN37" s="169"/>
    </row>
    <row r="38" spans="1:40" ht="15" customHeight="1" x14ac:dyDescent="0.3">
      <c r="A38" s="232">
        <v>34</v>
      </c>
      <c r="B38" s="66" t="s">
        <v>452</v>
      </c>
      <c r="C38" s="66"/>
      <c r="D38" s="66" t="s">
        <v>186</v>
      </c>
      <c r="E38" s="66" t="s">
        <v>25</v>
      </c>
      <c r="F38" s="66">
        <v>19</v>
      </c>
      <c r="G38" s="66" t="s">
        <v>218</v>
      </c>
      <c r="H38" s="260">
        <v>43277</v>
      </c>
      <c r="I38" s="260">
        <v>43280</v>
      </c>
      <c r="J38" s="66">
        <v>3</v>
      </c>
      <c r="K38" s="66" t="s">
        <v>298</v>
      </c>
      <c r="L38" s="66">
        <v>3405282817</v>
      </c>
      <c r="M38" s="66">
        <v>10950</v>
      </c>
      <c r="N38" s="255"/>
      <c r="O38" s="255"/>
      <c r="P38"/>
      <c r="R38"/>
      <c r="W38"/>
      <c r="Y38"/>
      <c r="Z38"/>
      <c r="AA38"/>
      <c r="AB38"/>
      <c r="AC38"/>
      <c r="AD38"/>
      <c r="AE38"/>
      <c r="AF38"/>
      <c r="AG38"/>
      <c r="AH38"/>
      <c r="AI38"/>
      <c r="AJ38"/>
      <c r="AK38"/>
      <c r="AN38" s="169"/>
    </row>
    <row r="39" spans="1:40" ht="15" customHeight="1" x14ac:dyDescent="0.3">
      <c r="A39" s="232">
        <v>35</v>
      </c>
      <c r="B39" s="66" t="s">
        <v>281</v>
      </c>
      <c r="C39" s="66"/>
      <c r="D39" s="66" t="s">
        <v>285</v>
      </c>
      <c r="E39" s="66" t="s">
        <v>25</v>
      </c>
      <c r="F39" s="66">
        <v>10</v>
      </c>
      <c r="G39" s="66" t="s">
        <v>218</v>
      </c>
      <c r="H39" s="260">
        <v>43276</v>
      </c>
      <c r="I39" s="260">
        <v>43278</v>
      </c>
      <c r="J39" s="66">
        <v>2</v>
      </c>
      <c r="K39" s="66"/>
      <c r="L39" s="66"/>
      <c r="M39" s="66">
        <v>3251</v>
      </c>
      <c r="N39" s="255"/>
      <c r="O39" s="255"/>
      <c r="P39"/>
      <c r="R39"/>
      <c r="W39"/>
      <c r="Y39"/>
      <c r="Z39"/>
      <c r="AA39"/>
      <c r="AB39"/>
      <c r="AC39"/>
      <c r="AD39"/>
      <c r="AE39"/>
      <c r="AF39"/>
      <c r="AG39"/>
      <c r="AH39"/>
      <c r="AI39"/>
      <c r="AJ39"/>
      <c r="AK39"/>
      <c r="AN39" s="169"/>
    </row>
    <row r="40" spans="1:40" ht="15" customHeight="1" x14ac:dyDescent="0.3">
      <c r="A40" s="232">
        <v>36</v>
      </c>
      <c r="B40" s="66" t="s">
        <v>453</v>
      </c>
      <c r="C40" s="66"/>
      <c r="D40" s="66" t="s">
        <v>454</v>
      </c>
      <c r="E40" s="66" t="s">
        <v>25</v>
      </c>
      <c r="F40" s="66">
        <v>43</v>
      </c>
      <c r="G40" s="66" t="s">
        <v>218</v>
      </c>
      <c r="H40" s="260">
        <v>43271</v>
      </c>
      <c r="I40" s="260">
        <v>43278</v>
      </c>
      <c r="J40" s="66">
        <v>7</v>
      </c>
      <c r="K40" s="66" t="s">
        <v>259</v>
      </c>
      <c r="L40" s="66">
        <v>3125482458</v>
      </c>
      <c r="M40" s="66">
        <v>10866</v>
      </c>
      <c r="N40" s="255"/>
      <c r="O40" s="255"/>
      <c r="P40"/>
      <c r="R40"/>
      <c r="W40"/>
      <c r="Y40"/>
      <c r="Z40"/>
      <c r="AA40"/>
      <c r="AB40"/>
      <c r="AC40"/>
      <c r="AD40"/>
      <c r="AE40"/>
      <c r="AF40"/>
      <c r="AG40"/>
      <c r="AH40"/>
      <c r="AI40"/>
      <c r="AJ40"/>
      <c r="AK40"/>
      <c r="AN40" s="169"/>
    </row>
    <row r="41" spans="1:40" ht="15" customHeight="1" x14ac:dyDescent="0.3">
      <c r="A41" s="232">
        <v>37</v>
      </c>
      <c r="B41" s="66" t="s">
        <v>455</v>
      </c>
      <c r="C41" s="66"/>
      <c r="D41" s="66" t="s">
        <v>456</v>
      </c>
      <c r="E41" s="66" t="s">
        <v>24</v>
      </c>
      <c r="F41" s="66">
        <v>68</v>
      </c>
      <c r="G41" s="66" t="s">
        <v>218</v>
      </c>
      <c r="H41" s="260">
        <v>43271</v>
      </c>
      <c r="I41" s="260">
        <v>43278</v>
      </c>
      <c r="J41" s="66">
        <v>7</v>
      </c>
      <c r="K41" s="66" t="s">
        <v>260</v>
      </c>
      <c r="L41" s="66">
        <v>3425185209</v>
      </c>
      <c r="M41" s="66">
        <v>18015</v>
      </c>
      <c r="N41" s="255"/>
      <c r="O41" s="255"/>
      <c r="P41"/>
      <c r="R41"/>
      <c r="W41"/>
      <c r="Y41"/>
      <c r="Z41"/>
      <c r="AA41"/>
      <c r="AB41"/>
      <c r="AC41"/>
      <c r="AD41"/>
      <c r="AE41"/>
      <c r="AF41"/>
      <c r="AG41"/>
      <c r="AH41"/>
      <c r="AI41"/>
      <c r="AJ41"/>
      <c r="AK41"/>
      <c r="AN41" s="170"/>
    </row>
    <row r="42" spans="1:40" ht="15" customHeight="1" x14ac:dyDescent="0.3">
      <c r="A42" s="232">
        <v>38</v>
      </c>
      <c r="B42" s="66" t="s">
        <v>457</v>
      </c>
      <c r="C42" s="66"/>
      <c r="D42" s="66" t="s">
        <v>233</v>
      </c>
      <c r="E42" s="66" t="s">
        <v>24</v>
      </c>
      <c r="F42" s="66">
        <v>19</v>
      </c>
      <c r="G42" s="66" t="s">
        <v>218</v>
      </c>
      <c r="H42" s="260">
        <v>43274</v>
      </c>
      <c r="I42" s="260">
        <v>43276</v>
      </c>
      <c r="J42" s="66">
        <v>2</v>
      </c>
      <c r="K42" s="66" t="s">
        <v>259</v>
      </c>
      <c r="L42" s="66">
        <v>3129722204</v>
      </c>
      <c r="M42" s="66">
        <v>4633</v>
      </c>
      <c r="N42" s="255"/>
      <c r="O42" s="255"/>
      <c r="P42"/>
      <c r="R42"/>
      <c r="W42"/>
      <c r="Y42"/>
      <c r="Z42"/>
      <c r="AA42"/>
      <c r="AB42"/>
      <c r="AC42"/>
      <c r="AD42"/>
      <c r="AE42"/>
      <c r="AF42"/>
      <c r="AG42"/>
      <c r="AH42"/>
      <c r="AI42"/>
      <c r="AJ42"/>
      <c r="AK42"/>
      <c r="AN42" s="170"/>
    </row>
    <row r="43" spans="1:40" ht="15" customHeight="1" x14ac:dyDescent="0.3">
      <c r="A43" s="232">
        <v>39</v>
      </c>
      <c r="B43" s="66" t="s">
        <v>458</v>
      </c>
      <c r="C43" s="66"/>
      <c r="D43" s="66" t="s">
        <v>233</v>
      </c>
      <c r="E43" s="66" t="s">
        <v>25</v>
      </c>
      <c r="F43" s="66">
        <v>17</v>
      </c>
      <c r="G43" s="66" t="s">
        <v>218</v>
      </c>
      <c r="H43" s="260">
        <v>43274</v>
      </c>
      <c r="I43" s="260">
        <v>43276</v>
      </c>
      <c r="J43" s="66">
        <v>2</v>
      </c>
      <c r="K43" s="66" t="s">
        <v>259</v>
      </c>
      <c r="L43" s="66">
        <v>3129722204</v>
      </c>
      <c r="M43" s="66">
        <v>8678</v>
      </c>
      <c r="N43" s="255"/>
      <c r="O43" s="255"/>
      <c r="P43"/>
      <c r="R43"/>
      <c r="W43"/>
      <c r="Y43"/>
      <c r="Z43"/>
      <c r="AA43"/>
      <c r="AB43"/>
      <c r="AC43"/>
      <c r="AD43"/>
      <c r="AE43"/>
      <c r="AF43"/>
      <c r="AG43"/>
      <c r="AH43"/>
      <c r="AI43"/>
      <c r="AJ43"/>
      <c r="AK43"/>
      <c r="AN43" s="170"/>
    </row>
    <row r="44" spans="1:40" ht="15" customHeight="1" x14ac:dyDescent="0.3">
      <c r="A44" s="232">
        <v>40</v>
      </c>
      <c r="B44" s="66" t="s">
        <v>280</v>
      </c>
      <c r="C44" s="66" t="s">
        <v>247</v>
      </c>
      <c r="E44" s="66" t="s">
        <v>25</v>
      </c>
      <c r="F44" s="66">
        <v>8</v>
      </c>
      <c r="G44" s="66" t="s">
        <v>218</v>
      </c>
      <c r="H44" s="260">
        <v>43278</v>
      </c>
      <c r="I44" s="260">
        <v>43279</v>
      </c>
      <c r="J44" s="66">
        <v>1</v>
      </c>
      <c r="K44" s="66" t="s">
        <v>263</v>
      </c>
      <c r="L44" s="66">
        <v>3555373002</v>
      </c>
      <c r="M44" s="66">
        <v>790</v>
      </c>
      <c r="N44" s="255"/>
      <c r="O44" s="255"/>
      <c r="P44"/>
      <c r="R44"/>
      <c r="W44"/>
      <c r="Y44"/>
      <c r="Z44"/>
      <c r="AA44"/>
      <c r="AB44"/>
      <c r="AC44"/>
      <c r="AD44"/>
      <c r="AE44"/>
      <c r="AF44"/>
      <c r="AG44"/>
      <c r="AH44"/>
      <c r="AI44"/>
      <c r="AJ44"/>
      <c r="AK44"/>
      <c r="AN44" s="170"/>
    </row>
    <row r="45" spans="1:40" x14ac:dyDescent="0.3">
      <c r="A45" s="232">
        <v>41</v>
      </c>
      <c r="B45" s="66" t="s">
        <v>459</v>
      </c>
      <c r="C45" s="66"/>
      <c r="D45" s="66" t="s">
        <v>456</v>
      </c>
      <c r="E45" s="66" t="s">
        <v>24</v>
      </c>
      <c r="F45" s="66">
        <v>63</v>
      </c>
      <c r="G45" s="66" t="s">
        <v>218</v>
      </c>
      <c r="H45" s="260">
        <v>43277</v>
      </c>
      <c r="I45" s="260">
        <v>43280</v>
      </c>
      <c r="J45" s="66">
        <v>3</v>
      </c>
      <c r="K45" s="66" t="s">
        <v>460</v>
      </c>
      <c r="L45" s="66">
        <v>3469235708</v>
      </c>
      <c r="M45" s="66">
        <v>10734</v>
      </c>
      <c r="N45" s="255"/>
      <c r="O45" s="255"/>
      <c r="P45"/>
      <c r="R45"/>
      <c r="W45"/>
      <c r="Y45"/>
      <c r="Z45"/>
      <c r="AA45"/>
      <c r="AB45"/>
      <c r="AC45"/>
      <c r="AD45"/>
      <c r="AE45"/>
      <c r="AF45"/>
      <c r="AG45"/>
      <c r="AH45"/>
      <c r="AI45"/>
      <c r="AJ45"/>
      <c r="AK45"/>
      <c r="AN45" s="170"/>
    </row>
    <row r="46" spans="1:40" x14ac:dyDescent="0.3">
      <c r="A46" s="232">
        <v>42</v>
      </c>
      <c r="B46" s="66" t="s">
        <v>356</v>
      </c>
      <c r="C46" s="66"/>
      <c r="D46" s="66" t="s">
        <v>186</v>
      </c>
      <c r="E46" s="66" t="s">
        <v>25</v>
      </c>
      <c r="F46" s="66">
        <v>18</v>
      </c>
      <c r="G46" s="66" t="s">
        <v>218</v>
      </c>
      <c r="H46" s="260">
        <v>43277</v>
      </c>
      <c r="I46" s="260">
        <v>43280</v>
      </c>
      <c r="J46" s="66">
        <v>3</v>
      </c>
      <c r="K46" s="66" t="s">
        <v>461</v>
      </c>
      <c r="L46" s="66">
        <v>3555481966</v>
      </c>
      <c r="M46" s="66">
        <v>10542</v>
      </c>
      <c r="N46" s="255"/>
      <c r="O46" s="255"/>
      <c r="P46"/>
      <c r="R46"/>
      <c r="W46"/>
      <c r="Y46"/>
      <c r="Z46"/>
      <c r="AA46"/>
      <c r="AB46"/>
      <c r="AC46"/>
      <c r="AD46"/>
      <c r="AE46"/>
      <c r="AF46"/>
      <c r="AG46"/>
      <c r="AH46"/>
      <c r="AI46"/>
      <c r="AJ46"/>
      <c r="AK46"/>
      <c r="AN46" s="170"/>
    </row>
    <row r="47" spans="1:40" x14ac:dyDescent="0.3">
      <c r="A47" s="232">
        <v>43</v>
      </c>
      <c r="B47" s="66" t="s">
        <v>462</v>
      </c>
      <c r="C47" s="66" t="s">
        <v>325</v>
      </c>
      <c r="E47" s="66" t="s">
        <v>24</v>
      </c>
      <c r="F47" s="66">
        <v>79</v>
      </c>
      <c r="G47" s="66" t="s">
        <v>218</v>
      </c>
      <c r="H47" s="260">
        <v>43278</v>
      </c>
      <c r="I47" s="260">
        <v>43281</v>
      </c>
      <c r="J47" s="66">
        <v>3</v>
      </c>
      <c r="K47" s="66" t="s">
        <v>291</v>
      </c>
      <c r="L47" s="66"/>
      <c r="M47" s="66">
        <v>10418</v>
      </c>
      <c r="N47" s="255"/>
      <c r="O47" s="255"/>
      <c r="P47"/>
      <c r="R47"/>
      <c r="W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40" x14ac:dyDescent="0.3">
      <c r="A48" s="232">
        <v>44</v>
      </c>
      <c r="B48" s="66" t="s">
        <v>463</v>
      </c>
      <c r="C48" s="66" t="s">
        <v>325</v>
      </c>
      <c r="E48" s="66" t="s">
        <v>24</v>
      </c>
      <c r="F48" s="66">
        <v>46</v>
      </c>
      <c r="G48" s="66" t="s">
        <v>218</v>
      </c>
      <c r="H48" s="260">
        <v>43267</v>
      </c>
      <c r="I48" s="260">
        <v>43271</v>
      </c>
      <c r="J48" s="66">
        <v>4</v>
      </c>
      <c r="K48" s="66" t="s">
        <v>261</v>
      </c>
      <c r="L48" s="66">
        <v>3155155433</v>
      </c>
      <c r="M48" s="66">
        <v>8564</v>
      </c>
      <c r="N48" s="255"/>
      <c r="O48" s="255"/>
      <c r="P48"/>
      <c r="R48"/>
      <c r="W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41" x14ac:dyDescent="0.3">
      <c r="A49" s="232">
        <v>45</v>
      </c>
      <c r="B49" s="66" t="s">
        <v>464</v>
      </c>
      <c r="C49" s="66"/>
      <c r="D49" s="66" t="s">
        <v>186</v>
      </c>
      <c r="E49" s="66" t="s">
        <v>25</v>
      </c>
      <c r="F49" s="66">
        <v>18</v>
      </c>
      <c r="G49" s="66" t="s">
        <v>218</v>
      </c>
      <c r="H49" s="260">
        <v>43276</v>
      </c>
      <c r="I49" s="260">
        <v>43279</v>
      </c>
      <c r="J49" s="66">
        <v>3</v>
      </c>
      <c r="K49" s="66" t="s">
        <v>290</v>
      </c>
      <c r="L49" s="66">
        <v>3555431159</v>
      </c>
      <c r="M49" s="66">
        <v>11241</v>
      </c>
      <c r="N49" s="255"/>
      <c r="O49" s="255"/>
      <c r="P49"/>
      <c r="R49"/>
      <c r="W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41" x14ac:dyDescent="0.3">
      <c r="A50" s="232">
        <v>46</v>
      </c>
      <c r="B50" s="66" t="s">
        <v>465</v>
      </c>
      <c r="C50" s="66"/>
      <c r="D50" s="66" t="s">
        <v>315</v>
      </c>
      <c r="E50" s="66" t="s">
        <v>25</v>
      </c>
      <c r="F50" s="66">
        <v>50</v>
      </c>
      <c r="G50" s="66" t="s">
        <v>227</v>
      </c>
      <c r="H50" s="260">
        <v>43241</v>
      </c>
      <c r="I50" s="260">
        <v>43255</v>
      </c>
      <c r="J50" s="66">
        <v>14</v>
      </c>
      <c r="K50" s="66" t="s">
        <v>296</v>
      </c>
      <c r="L50" s="66">
        <v>3555194600</v>
      </c>
      <c r="M50" s="66">
        <v>25000</v>
      </c>
      <c r="N50" s="255"/>
      <c r="O50" s="255"/>
      <c r="P50"/>
      <c r="R50"/>
      <c r="W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41" x14ac:dyDescent="0.3">
      <c r="A51" s="232">
        <v>47</v>
      </c>
      <c r="B51" s="66" t="s">
        <v>466</v>
      </c>
      <c r="C51" s="66"/>
      <c r="D51" s="66" t="s">
        <v>186</v>
      </c>
      <c r="E51" s="66" t="s">
        <v>24</v>
      </c>
      <c r="F51" s="66">
        <v>15</v>
      </c>
      <c r="G51" s="66" t="s">
        <v>227</v>
      </c>
      <c r="H51" s="260">
        <v>43249</v>
      </c>
      <c r="I51" s="260">
        <v>43252</v>
      </c>
      <c r="J51" s="66">
        <v>3</v>
      </c>
      <c r="K51" s="66" t="s">
        <v>297</v>
      </c>
      <c r="L51" s="66">
        <v>3555140396</v>
      </c>
      <c r="M51" s="66">
        <v>7038</v>
      </c>
      <c r="N51" s="255"/>
      <c r="O51" s="255"/>
      <c r="P51"/>
      <c r="R51"/>
      <c r="W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41" x14ac:dyDescent="0.3">
      <c r="A52" s="232">
        <v>48</v>
      </c>
      <c r="B52" s="66" t="s">
        <v>467</v>
      </c>
      <c r="C52" s="66" t="s">
        <v>188</v>
      </c>
      <c r="E52" s="66" t="s">
        <v>25</v>
      </c>
      <c r="F52" s="66">
        <v>50</v>
      </c>
      <c r="G52" s="66" t="s">
        <v>227</v>
      </c>
      <c r="H52" s="260">
        <v>43250</v>
      </c>
      <c r="I52" s="260">
        <v>43252</v>
      </c>
      <c r="J52" s="66">
        <v>2</v>
      </c>
      <c r="K52" s="66" t="s">
        <v>296</v>
      </c>
      <c r="L52" s="66">
        <v>3555140396</v>
      </c>
      <c r="M52" s="66">
        <v>3390</v>
      </c>
      <c r="N52" s="255"/>
      <c r="O52" s="255"/>
      <c r="P52"/>
      <c r="R52"/>
      <c r="W52"/>
      <c r="Y52"/>
      <c r="Z52"/>
      <c r="AA52"/>
      <c r="AB52"/>
      <c r="AC52"/>
      <c r="AD52"/>
      <c r="AE52"/>
      <c r="AF52"/>
      <c r="AG52"/>
      <c r="AH52"/>
      <c r="AI52"/>
      <c r="AJ52"/>
      <c r="AK52"/>
      <c r="AN52" s="173"/>
      <c r="AO52" s="150"/>
    </row>
    <row r="53" spans="1:41" x14ac:dyDescent="0.3">
      <c r="A53" s="232">
        <v>49</v>
      </c>
      <c r="B53" s="66" t="s">
        <v>420</v>
      </c>
      <c r="C53" s="66"/>
      <c r="D53" s="66" t="s">
        <v>468</v>
      </c>
      <c r="E53" s="66" t="s">
        <v>25</v>
      </c>
      <c r="F53" s="66">
        <v>35</v>
      </c>
      <c r="G53" s="66" t="s">
        <v>227</v>
      </c>
      <c r="H53" s="260">
        <v>43252</v>
      </c>
      <c r="I53" s="260">
        <v>43253</v>
      </c>
      <c r="J53" s="66">
        <v>1</v>
      </c>
      <c r="K53" s="66" t="s">
        <v>469</v>
      </c>
      <c r="L53" s="66">
        <v>3555058490</v>
      </c>
      <c r="M53" s="66">
        <v>4770</v>
      </c>
      <c r="N53" s="255"/>
      <c r="O53" s="255"/>
      <c r="P53"/>
      <c r="R53"/>
      <c r="W53"/>
      <c r="Y53"/>
      <c r="Z53"/>
      <c r="AA53"/>
      <c r="AB53"/>
      <c r="AC53"/>
      <c r="AD53"/>
      <c r="AE53"/>
      <c r="AF53"/>
      <c r="AG53"/>
      <c r="AH53"/>
      <c r="AI53"/>
      <c r="AJ53"/>
      <c r="AK53"/>
      <c r="AN53" s="173"/>
      <c r="AO53" s="174"/>
    </row>
    <row r="54" spans="1:41" x14ac:dyDescent="0.3">
      <c r="A54" s="232">
        <v>50</v>
      </c>
      <c r="B54" s="66" t="s">
        <v>470</v>
      </c>
      <c r="C54" s="66"/>
      <c r="D54" s="66" t="s">
        <v>389</v>
      </c>
      <c r="E54" s="66" t="s">
        <v>24</v>
      </c>
      <c r="F54" s="66">
        <v>12</v>
      </c>
      <c r="G54" s="66" t="s">
        <v>227</v>
      </c>
      <c r="H54" s="260">
        <v>43254</v>
      </c>
      <c r="I54" s="260">
        <v>43256</v>
      </c>
      <c r="J54" s="66">
        <v>2</v>
      </c>
      <c r="K54" s="66" t="s">
        <v>297</v>
      </c>
      <c r="L54" s="66">
        <v>3415602133</v>
      </c>
      <c r="M54" s="66">
        <v>4307</v>
      </c>
      <c r="N54" s="255"/>
      <c r="O54" s="255"/>
      <c r="P54"/>
      <c r="R54"/>
      <c r="W54"/>
      <c r="Y54"/>
      <c r="Z54"/>
      <c r="AA54"/>
      <c r="AB54"/>
      <c r="AC54"/>
      <c r="AD54"/>
      <c r="AE54"/>
      <c r="AF54"/>
      <c r="AG54"/>
      <c r="AH54"/>
      <c r="AI54"/>
      <c r="AJ54"/>
      <c r="AK54"/>
      <c r="AN54" s="150"/>
      <c r="AO54" s="150"/>
    </row>
    <row r="55" spans="1:41" x14ac:dyDescent="0.3">
      <c r="A55" s="232">
        <v>51</v>
      </c>
      <c r="B55" s="66" t="s">
        <v>471</v>
      </c>
      <c r="C55" s="66" t="s">
        <v>327</v>
      </c>
      <c r="E55" s="66" t="s">
        <v>25</v>
      </c>
      <c r="F55" s="66">
        <v>40</v>
      </c>
      <c r="G55" s="66" t="s">
        <v>227</v>
      </c>
      <c r="H55" s="260">
        <v>43256</v>
      </c>
      <c r="I55" s="260">
        <v>43258</v>
      </c>
      <c r="J55" s="66">
        <v>2</v>
      </c>
      <c r="K55" s="66" t="s">
        <v>297</v>
      </c>
      <c r="L55" s="66">
        <v>3425135872</v>
      </c>
      <c r="M55" s="66">
        <v>5298</v>
      </c>
      <c r="N55" s="255"/>
      <c r="O55" s="255"/>
      <c r="P55"/>
      <c r="R55"/>
      <c r="W55"/>
      <c r="Y55"/>
      <c r="Z55"/>
      <c r="AA55"/>
      <c r="AB55"/>
      <c r="AC55"/>
      <c r="AD55"/>
      <c r="AE55"/>
      <c r="AF55"/>
      <c r="AG55"/>
      <c r="AH55"/>
      <c r="AI55"/>
      <c r="AJ55"/>
      <c r="AK55"/>
      <c r="AN55" s="173"/>
      <c r="AO55" s="150"/>
    </row>
    <row r="56" spans="1:41" x14ac:dyDescent="0.3">
      <c r="A56" s="232">
        <v>52</v>
      </c>
      <c r="B56" s="66" t="s">
        <v>472</v>
      </c>
      <c r="C56" s="66" t="s">
        <v>247</v>
      </c>
      <c r="E56" s="66" t="s">
        <v>25</v>
      </c>
      <c r="F56" s="66">
        <v>35</v>
      </c>
      <c r="G56" s="66" t="s">
        <v>227</v>
      </c>
      <c r="H56" s="260">
        <v>43258</v>
      </c>
      <c r="I56" s="260">
        <v>43260</v>
      </c>
      <c r="J56" s="66">
        <v>2</v>
      </c>
      <c r="K56" s="66" t="s">
        <v>297</v>
      </c>
      <c r="L56" s="66">
        <v>355412261</v>
      </c>
      <c r="M56" s="66">
        <v>2501</v>
      </c>
      <c r="N56" s="255"/>
      <c r="O56" s="255"/>
      <c r="P56"/>
      <c r="R56"/>
      <c r="W56"/>
      <c r="Y56"/>
      <c r="Z56"/>
      <c r="AA56"/>
      <c r="AB56"/>
      <c r="AC56"/>
      <c r="AD56"/>
      <c r="AE56"/>
      <c r="AF56"/>
      <c r="AG56"/>
      <c r="AH56"/>
      <c r="AI56"/>
      <c r="AJ56"/>
      <c r="AK56"/>
      <c r="AN56" s="173"/>
      <c r="AO56" s="150"/>
    </row>
    <row r="57" spans="1:41" x14ac:dyDescent="0.3">
      <c r="A57" s="232">
        <v>53</v>
      </c>
      <c r="B57" s="66" t="s">
        <v>473</v>
      </c>
      <c r="C57" s="66" t="s">
        <v>188</v>
      </c>
      <c r="E57" s="66" t="s">
        <v>24</v>
      </c>
      <c r="F57" s="66">
        <v>55</v>
      </c>
      <c r="G57" s="66" t="s">
        <v>227</v>
      </c>
      <c r="H57" s="260">
        <v>43258</v>
      </c>
      <c r="I57" s="260">
        <v>43260</v>
      </c>
      <c r="J57" s="66">
        <v>2</v>
      </c>
      <c r="K57" s="66" t="s">
        <v>469</v>
      </c>
      <c r="L57" s="66">
        <v>355516007</v>
      </c>
      <c r="M57" s="66">
        <v>5450</v>
      </c>
      <c r="N57" s="255"/>
      <c r="O57" s="255"/>
      <c r="P57"/>
      <c r="R57"/>
      <c r="W57"/>
      <c r="Y57"/>
      <c r="Z57"/>
      <c r="AA57"/>
      <c r="AB57"/>
      <c r="AC57"/>
      <c r="AD57"/>
      <c r="AE57"/>
      <c r="AF57"/>
      <c r="AG57"/>
      <c r="AH57"/>
      <c r="AI57"/>
      <c r="AJ57"/>
      <c r="AK57"/>
      <c r="AN57" s="150"/>
      <c r="AO57" s="150"/>
    </row>
    <row r="58" spans="1:41" ht="15" customHeight="1" x14ac:dyDescent="0.3">
      <c r="A58" s="232">
        <v>54</v>
      </c>
      <c r="B58" s="66" t="s">
        <v>474</v>
      </c>
      <c r="C58" s="66"/>
      <c r="D58" s="66" t="s">
        <v>475</v>
      </c>
      <c r="E58" s="66" t="s">
        <v>25</v>
      </c>
      <c r="F58" s="66">
        <v>45</v>
      </c>
      <c r="G58" s="66" t="s">
        <v>227</v>
      </c>
      <c r="H58" s="260">
        <v>43258</v>
      </c>
      <c r="I58" s="260">
        <v>43262</v>
      </c>
      <c r="J58" s="66">
        <v>4</v>
      </c>
      <c r="K58" s="66" t="s">
        <v>476</v>
      </c>
      <c r="L58" s="66">
        <v>3555344441</v>
      </c>
      <c r="M58" s="66">
        <v>7037</v>
      </c>
      <c r="N58" s="255"/>
      <c r="O58" s="255"/>
      <c r="P58"/>
      <c r="R58"/>
      <c r="W58"/>
      <c r="Y58"/>
      <c r="Z58"/>
      <c r="AA58"/>
      <c r="AB58"/>
      <c r="AC58"/>
      <c r="AD58"/>
      <c r="AE58"/>
      <c r="AF58"/>
      <c r="AG58"/>
      <c r="AH58"/>
      <c r="AI58"/>
      <c r="AJ58"/>
      <c r="AK58"/>
      <c r="AN58" s="173"/>
      <c r="AO58" s="150"/>
    </row>
    <row r="59" spans="1:41" x14ac:dyDescent="0.3">
      <c r="A59" s="232">
        <v>55</v>
      </c>
      <c r="B59" s="66" t="s">
        <v>477</v>
      </c>
      <c r="C59" s="66" t="s">
        <v>284</v>
      </c>
      <c r="E59" s="66" t="s">
        <v>25</v>
      </c>
      <c r="F59" s="66">
        <v>14</v>
      </c>
      <c r="G59" s="66" t="s">
        <v>227</v>
      </c>
      <c r="H59" s="260">
        <v>43258</v>
      </c>
      <c r="I59" s="260">
        <v>43265</v>
      </c>
      <c r="J59" s="66">
        <v>7</v>
      </c>
      <c r="K59" s="66" t="s">
        <v>469</v>
      </c>
      <c r="L59" s="66">
        <v>3155359104</v>
      </c>
      <c r="M59" s="66">
        <v>7792</v>
      </c>
      <c r="N59" s="255"/>
      <c r="O59" s="255"/>
      <c r="P59"/>
      <c r="R59"/>
      <c r="W59"/>
      <c r="Y59"/>
      <c r="Z59"/>
      <c r="AA59"/>
      <c r="AB59"/>
      <c r="AC59"/>
      <c r="AD59"/>
      <c r="AE59"/>
      <c r="AF59"/>
      <c r="AG59"/>
      <c r="AH59"/>
      <c r="AI59"/>
      <c r="AJ59"/>
      <c r="AK59"/>
      <c r="AN59" s="173"/>
      <c r="AO59" s="150"/>
    </row>
    <row r="60" spans="1:41" x14ac:dyDescent="0.3">
      <c r="A60" s="232">
        <v>56</v>
      </c>
      <c r="B60" s="66" t="s">
        <v>478</v>
      </c>
      <c r="C60" s="66"/>
      <c r="D60" s="66" t="s">
        <v>185</v>
      </c>
      <c r="E60" s="66" t="s">
        <v>24</v>
      </c>
      <c r="F60" s="66">
        <v>10</v>
      </c>
      <c r="G60" s="66" t="s">
        <v>227</v>
      </c>
      <c r="H60" s="260">
        <v>43265</v>
      </c>
      <c r="I60" s="260">
        <v>43270</v>
      </c>
      <c r="J60" s="66">
        <v>5</v>
      </c>
      <c r="K60" s="66" t="s">
        <v>231</v>
      </c>
      <c r="L60" s="66">
        <v>3149795201</v>
      </c>
      <c r="M60" s="66">
        <v>12855</v>
      </c>
      <c r="N60" s="255"/>
      <c r="O60" s="255"/>
      <c r="P60"/>
      <c r="R60"/>
      <c r="W60"/>
      <c r="Y60"/>
      <c r="Z60"/>
      <c r="AA60"/>
      <c r="AB60"/>
      <c r="AC60"/>
      <c r="AD60"/>
      <c r="AE60"/>
      <c r="AF60"/>
      <c r="AG60"/>
      <c r="AH60"/>
      <c r="AI60"/>
      <c r="AJ60"/>
      <c r="AK60"/>
      <c r="AN60" s="173"/>
      <c r="AO60" s="150"/>
    </row>
    <row r="61" spans="1:41" x14ac:dyDescent="0.3">
      <c r="A61" s="232">
        <v>57</v>
      </c>
      <c r="B61" s="66" t="s">
        <v>479</v>
      </c>
      <c r="C61" s="66"/>
      <c r="D61" s="66" t="s">
        <v>186</v>
      </c>
      <c r="E61" s="66" t="s">
        <v>25</v>
      </c>
      <c r="F61" s="66">
        <v>5</v>
      </c>
      <c r="G61" s="66" t="s">
        <v>227</v>
      </c>
      <c r="H61" s="260">
        <v>43268</v>
      </c>
      <c r="I61" s="260">
        <v>43270</v>
      </c>
      <c r="J61" s="66">
        <v>2</v>
      </c>
      <c r="K61" s="66" t="s">
        <v>257</v>
      </c>
      <c r="L61" s="66">
        <v>3554122261</v>
      </c>
      <c r="M61" s="66">
        <v>9614</v>
      </c>
      <c r="N61" s="255"/>
      <c r="O61" s="255"/>
      <c r="P61"/>
      <c r="R61"/>
      <c r="W61"/>
      <c r="Y61"/>
      <c r="Z61"/>
      <c r="AA61"/>
      <c r="AB61"/>
      <c r="AC61"/>
      <c r="AD61"/>
      <c r="AE61"/>
      <c r="AF61"/>
      <c r="AG61"/>
      <c r="AH61"/>
      <c r="AI61"/>
      <c r="AJ61"/>
      <c r="AK61"/>
      <c r="AN61" s="175"/>
      <c r="AO61" s="150"/>
    </row>
    <row r="62" spans="1:41" x14ac:dyDescent="0.3">
      <c r="A62" s="232">
        <v>58</v>
      </c>
      <c r="B62" s="66" t="s">
        <v>480</v>
      </c>
      <c r="C62" s="66" t="s">
        <v>481</v>
      </c>
      <c r="E62" s="66" t="s">
        <v>25</v>
      </c>
      <c r="F62" s="66">
        <v>80</v>
      </c>
      <c r="G62" s="66" t="s">
        <v>227</v>
      </c>
      <c r="H62" s="260">
        <v>43272</v>
      </c>
      <c r="I62" s="260">
        <v>43277</v>
      </c>
      <c r="J62" s="66">
        <v>5</v>
      </c>
      <c r="K62" s="66" t="s">
        <v>294</v>
      </c>
      <c r="L62" s="66">
        <v>3155573731</v>
      </c>
      <c r="M62" s="66">
        <v>5481</v>
      </c>
      <c r="N62" s="255"/>
      <c r="O62" s="255"/>
      <c r="P62"/>
      <c r="R62"/>
      <c r="W62"/>
      <c r="Y62"/>
      <c r="Z62"/>
      <c r="AA62"/>
      <c r="AB62"/>
      <c r="AC62"/>
      <c r="AD62"/>
      <c r="AE62"/>
      <c r="AF62"/>
      <c r="AG62"/>
      <c r="AH62"/>
      <c r="AI62"/>
      <c r="AJ62"/>
      <c r="AK62"/>
      <c r="AN62" s="174"/>
      <c r="AO62" s="150"/>
    </row>
    <row r="63" spans="1:41" x14ac:dyDescent="0.3">
      <c r="A63" s="232">
        <v>59</v>
      </c>
      <c r="B63" s="66" t="s">
        <v>482</v>
      </c>
      <c r="C63" s="66"/>
      <c r="D63" s="66" t="s">
        <v>186</v>
      </c>
      <c r="E63" s="66" t="s">
        <v>25</v>
      </c>
      <c r="F63" s="66">
        <v>15</v>
      </c>
      <c r="G63" s="66" t="s">
        <v>227</v>
      </c>
      <c r="H63" s="260">
        <v>43273</v>
      </c>
      <c r="I63" s="260">
        <v>43274</v>
      </c>
      <c r="J63" s="66">
        <v>1</v>
      </c>
      <c r="K63" s="66" t="s">
        <v>222</v>
      </c>
      <c r="L63" s="66">
        <v>31429571504</v>
      </c>
      <c r="M63" s="66">
        <v>2220</v>
      </c>
      <c r="N63" s="255"/>
      <c r="O63" s="255"/>
      <c r="P63"/>
      <c r="R63"/>
      <c r="W63"/>
      <c r="Y63"/>
      <c r="Z63"/>
      <c r="AA63"/>
      <c r="AB63"/>
      <c r="AC63"/>
      <c r="AD63"/>
      <c r="AE63"/>
      <c r="AF63"/>
      <c r="AG63"/>
      <c r="AH63"/>
      <c r="AI63"/>
      <c r="AJ63"/>
      <c r="AK63"/>
      <c r="AN63" s="131"/>
      <c r="AO63" s="150"/>
    </row>
    <row r="64" spans="1:41" x14ac:dyDescent="0.3">
      <c r="A64" s="232">
        <v>60</v>
      </c>
      <c r="B64" s="66" t="s">
        <v>483</v>
      </c>
      <c r="C64" s="66"/>
      <c r="D64" s="66" t="s">
        <v>186</v>
      </c>
      <c r="E64" s="66" t="s">
        <v>25</v>
      </c>
      <c r="F64" s="66">
        <v>15</v>
      </c>
      <c r="G64" s="66" t="s">
        <v>227</v>
      </c>
      <c r="H64" s="260">
        <v>43276</v>
      </c>
      <c r="I64" s="260">
        <v>43278</v>
      </c>
      <c r="J64" s="66">
        <v>2</v>
      </c>
      <c r="K64" s="66" t="s">
        <v>231</v>
      </c>
      <c r="L64" s="66">
        <v>3555425144</v>
      </c>
      <c r="M64" s="66">
        <v>7935</v>
      </c>
      <c r="N64" s="255"/>
      <c r="O64" s="255"/>
      <c r="P64"/>
      <c r="R64"/>
      <c r="W64"/>
      <c r="Y64"/>
      <c r="Z64"/>
      <c r="AA64"/>
      <c r="AB64"/>
      <c r="AC64"/>
      <c r="AD64"/>
      <c r="AE64"/>
      <c r="AF64"/>
      <c r="AG64"/>
      <c r="AH64"/>
      <c r="AI64"/>
      <c r="AJ64"/>
      <c r="AK64"/>
      <c r="AN64" s="173"/>
      <c r="AO64" s="150"/>
    </row>
    <row r="65" spans="1:41" x14ac:dyDescent="0.3">
      <c r="A65" s="232">
        <v>61</v>
      </c>
      <c r="B65" s="66" t="s">
        <v>484</v>
      </c>
      <c r="C65" s="66"/>
      <c r="D65" s="66" t="s">
        <v>186</v>
      </c>
      <c r="E65" s="66" t="s">
        <v>25</v>
      </c>
      <c r="F65" s="66">
        <v>30</v>
      </c>
      <c r="G65" s="66" t="s">
        <v>227</v>
      </c>
      <c r="H65" s="260">
        <v>43277</v>
      </c>
      <c r="I65" s="260">
        <v>43278</v>
      </c>
      <c r="J65" s="66">
        <v>1</v>
      </c>
      <c r="K65" s="66" t="s">
        <v>293</v>
      </c>
      <c r="L65" s="66">
        <v>3118932161</v>
      </c>
      <c r="M65" s="66">
        <v>3042</v>
      </c>
      <c r="N65" s="255"/>
      <c r="O65" s="255"/>
      <c r="P65"/>
      <c r="R65"/>
      <c r="W65"/>
      <c r="Y65"/>
      <c r="Z65"/>
      <c r="AA65"/>
      <c r="AB65"/>
      <c r="AC65"/>
      <c r="AD65"/>
      <c r="AE65"/>
      <c r="AF65"/>
      <c r="AG65"/>
      <c r="AH65"/>
      <c r="AI65"/>
      <c r="AJ65"/>
      <c r="AK65"/>
      <c r="AN65" s="131"/>
      <c r="AO65" s="150"/>
    </row>
    <row r="66" spans="1:41" x14ac:dyDescent="0.3">
      <c r="A66" s="232">
        <v>62</v>
      </c>
      <c r="B66" s="66" t="s">
        <v>485</v>
      </c>
      <c r="C66" s="66"/>
      <c r="D66" s="66" t="s">
        <v>186</v>
      </c>
      <c r="E66" s="66" t="s">
        <v>25</v>
      </c>
      <c r="F66" s="66">
        <v>20</v>
      </c>
      <c r="G66" s="66" t="s">
        <v>227</v>
      </c>
      <c r="H66" s="260">
        <v>43277</v>
      </c>
      <c r="I66" s="260">
        <v>43280</v>
      </c>
      <c r="J66" s="66">
        <v>3</v>
      </c>
      <c r="K66" s="66" t="s">
        <v>486</v>
      </c>
      <c r="L66" s="66">
        <v>3166691182</v>
      </c>
      <c r="M66" s="66">
        <v>12204</v>
      </c>
      <c r="N66" s="255"/>
      <c r="O66" s="255"/>
      <c r="P66"/>
      <c r="R66"/>
      <c r="W66"/>
      <c r="Y66"/>
      <c r="Z66"/>
      <c r="AA66"/>
      <c r="AB66"/>
      <c r="AC66"/>
      <c r="AD66"/>
      <c r="AE66"/>
      <c r="AF66"/>
      <c r="AG66"/>
      <c r="AH66"/>
      <c r="AI66"/>
      <c r="AJ66"/>
      <c r="AK66"/>
      <c r="AN66" s="173"/>
      <c r="AO66" s="150"/>
    </row>
    <row r="67" spans="1:41" x14ac:dyDescent="0.3">
      <c r="A67" s="232">
        <v>63</v>
      </c>
      <c r="B67" s="66" t="s">
        <v>487</v>
      </c>
      <c r="C67" s="66" t="s">
        <v>264</v>
      </c>
      <c r="D67" s="66"/>
      <c r="E67" s="66" t="s">
        <v>25</v>
      </c>
      <c r="F67" s="66">
        <v>35</v>
      </c>
      <c r="G67" s="66" t="s">
        <v>227</v>
      </c>
      <c r="H67" s="260">
        <v>43277</v>
      </c>
      <c r="I67" s="260">
        <v>43280</v>
      </c>
      <c r="J67" s="66">
        <v>3</v>
      </c>
      <c r="K67" s="66" t="s">
        <v>231</v>
      </c>
      <c r="L67" s="66">
        <v>3555477870</v>
      </c>
      <c r="M67" s="66">
        <v>7491</v>
      </c>
      <c r="N67" s="255"/>
      <c r="O67" s="255"/>
      <c r="P67"/>
      <c r="R67"/>
      <c r="W67"/>
      <c r="Y67"/>
      <c r="Z67"/>
      <c r="AA67"/>
      <c r="AB67"/>
      <c r="AC67"/>
      <c r="AD67"/>
      <c r="AE67"/>
      <c r="AF67"/>
      <c r="AG67"/>
      <c r="AH67"/>
      <c r="AI67"/>
      <c r="AJ67"/>
      <c r="AK67"/>
      <c r="AN67" s="173"/>
      <c r="AO67" s="150"/>
    </row>
    <row r="68" spans="1:41" x14ac:dyDescent="0.3">
      <c r="A68" s="232">
        <v>64</v>
      </c>
      <c r="B68" s="66" t="s">
        <v>488</v>
      </c>
      <c r="C68" s="66"/>
      <c r="D68" s="66" t="s">
        <v>201</v>
      </c>
      <c r="E68" s="66" t="s">
        <v>25</v>
      </c>
      <c r="F68" s="66">
        <v>35</v>
      </c>
      <c r="G68" s="66" t="s">
        <v>227</v>
      </c>
      <c r="H68" s="260">
        <v>43277</v>
      </c>
      <c r="I68" s="260">
        <v>43278</v>
      </c>
      <c r="J68" s="66">
        <v>1</v>
      </c>
      <c r="K68" s="66" t="s">
        <v>476</v>
      </c>
      <c r="L68" s="66">
        <v>3555780461</v>
      </c>
      <c r="M68" s="66">
        <v>2415</v>
      </c>
      <c r="N68" s="255"/>
      <c r="O68" s="255"/>
      <c r="P68"/>
      <c r="R68"/>
      <c r="W68"/>
      <c r="Y68"/>
      <c r="Z68"/>
      <c r="AA68"/>
      <c r="AB68"/>
      <c r="AC68"/>
      <c r="AD68"/>
      <c r="AE68"/>
      <c r="AF68"/>
      <c r="AG68"/>
      <c r="AH68"/>
      <c r="AI68"/>
      <c r="AJ68"/>
      <c r="AK68"/>
      <c r="AN68" s="131"/>
      <c r="AO68" s="150"/>
    </row>
    <row r="69" spans="1:41" x14ac:dyDescent="0.3">
      <c r="A69" s="234"/>
      <c r="B69" s="131"/>
      <c r="C69" s="262"/>
      <c r="D69" s="237"/>
      <c r="E69" s="132"/>
      <c r="F69" s="132"/>
      <c r="G69" s="132"/>
      <c r="H69" s="163"/>
      <c r="I69" s="132"/>
      <c r="J69" s="63"/>
      <c r="K69" s="132"/>
      <c r="L69" s="150"/>
      <c r="M69" s="237"/>
      <c r="R69" s="263"/>
      <c r="W69" s="210"/>
      <c r="X69" s="210"/>
      <c r="Y69" s="210"/>
      <c r="Z69" s="210"/>
      <c r="AA69" s="210"/>
      <c r="AB69" s="210"/>
      <c r="AC69" s="210"/>
      <c r="AD69" s="210"/>
      <c r="AE69" s="63"/>
      <c r="AF69" s="210"/>
      <c r="AG69" s="63"/>
      <c r="AH69" s="208"/>
      <c r="AI69" s="206"/>
      <c r="AJ69" s="206"/>
      <c r="AK69" s="197"/>
      <c r="AN69" s="150"/>
      <c r="AO69" s="150"/>
    </row>
    <row r="70" spans="1:41" x14ac:dyDescent="0.3">
      <c r="A70" s="234"/>
      <c r="B70" s="131"/>
      <c r="C70" s="262"/>
      <c r="D70" s="237"/>
      <c r="E70" s="132"/>
      <c r="F70" s="132"/>
      <c r="G70" s="132"/>
      <c r="H70" s="171"/>
      <c r="I70" s="132"/>
      <c r="J70" s="237"/>
      <c r="K70" s="132"/>
      <c r="L70" s="150"/>
      <c r="M70" s="237"/>
      <c r="R70" s="264"/>
      <c r="W70" s="209"/>
      <c r="X70" s="209"/>
      <c r="Y70" s="209"/>
      <c r="Z70" s="209"/>
      <c r="AA70" s="209"/>
      <c r="AB70" s="209"/>
      <c r="AC70" s="209"/>
      <c r="AD70" s="209"/>
      <c r="AE70" s="63"/>
      <c r="AF70" s="209"/>
      <c r="AG70" s="164"/>
      <c r="AH70" s="205"/>
      <c r="AI70" s="218"/>
      <c r="AJ70" s="206"/>
      <c r="AK70" s="197"/>
      <c r="AN70" s="150"/>
      <c r="AO70" s="150"/>
    </row>
    <row r="71" spans="1:41" x14ac:dyDescent="0.3">
      <c r="A71" s="234"/>
      <c r="B71" s="397" t="s">
        <v>337</v>
      </c>
      <c r="C71" s="397"/>
      <c r="D71" s="397"/>
      <c r="E71" s="397"/>
      <c r="F71" s="267"/>
      <c r="G71" s="132"/>
      <c r="H71" s="171"/>
      <c r="I71" s="132"/>
      <c r="J71" s="237"/>
      <c r="K71" s="132"/>
      <c r="L71" s="150"/>
      <c r="M71" s="236"/>
      <c r="R71" s="264"/>
      <c r="W71" s="209"/>
      <c r="X71" s="209"/>
      <c r="Y71" s="209"/>
      <c r="Z71" s="209"/>
      <c r="AA71" s="209"/>
      <c r="AB71" s="209"/>
      <c r="AC71" s="209"/>
      <c r="AD71" s="209"/>
      <c r="AE71" s="63"/>
      <c r="AF71" s="210"/>
      <c r="AG71" s="164"/>
      <c r="AH71" s="208"/>
      <c r="AI71" s="217"/>
      <c r="AJ71" s="202"/>
      <c r="AK71" s="197"/>
      <c r="AN71" s="150"/>
      <c r="AO71" s="150"/>
    </row>
    <row r="72" spans="1:41" ht="16.2" x14ac:dyDescent="0.3">
      <c r="A72" s="234"/>
      <c r="B72" s="234"/>
      <c r="C72" s="240" t="s">
        <v>209</v>
      </c>
      <c r="D72" s="240"/>
      <c r="E72" s="241"/>
      <c r="F72" s="267"/>
      <c r="G72" s="132"/>
      <c r="H72" s="171"/>
      <c r="I72" s="132"/>
      <c r="J72" s="237"/>
      <c r="K72" s="132"/>
      <c r="L72" s="150"/>
      <c r="M72" s="236"/>
      <c r="R72" s="263"/>
      <c r="W72" s="209"/>
      <c r="X72" s="209"/>
      <c r="Y72" s="209"/>
      <c r="Z72" s="209"/>
      <c r="AA72" s="209"/>
      <c r="AB72" s="209"/>
      <c r="AC72" s="209"/>
      <c r="AD72" s="209"/>
      <c r="AE72" s="63"/>
      <c r="AF72" s="209"/>
      <c r="AG72" s="164"/>
      <c r="AH72" s="208"/>
      <c r="AI72" s="218"/>
      <c r="AJ72" s="206"/>
      <c r="AK72" s="197"/>
      <c r="AN72" s="150"/>
      <c r="AO72" s="150"/>
    </row>
    <row r="73" spans="1:41" x14ac:dyDescent="0.3">
      <c r="A73" s="234"/>
      <c r="B73" s="265"/>
      <c r="C73" s="267"/>
      <c r="D73" s="236"/>
      <c r="E73" s="266"/>
      <c r="F73" s="267"/>
      <c r="G73" s="132"/>
      <c r="H73" s="171"/>
      <c r="I73" s="132"/>
      <c r="J73" s="237"/>
      <c r="K73" s="132"/>
      <c r="L73" s="150"/>
      <c r="M73" s="236"/>
      <c r="R73" s="263"/>
      <c r="W73" s="209"/>
      <c r="X73" s="209"/>
      <c r="Y73" s="209"/>
      <c r="Z73" s="209"/>
      <c r="AA73" s="209"/>
      <c r="AB73" s="209"/>
      <c r="AC73" s="209"/>
      <c r="AD73" s="209"/>
      <c r="AE73" s="63"/>
      <c r="AF73" s="209"/>
      <c r="AG73" s="164"/>
      <c r="AH73" s="208"/>
      <c r="AI73" s="218"/>
      <c r="AJ73" s="206"/>
      <c r="AK73" s="197"/>
      <c r="AN73" s="150"/>
      <c r="AO73" s="150"/>
    </row>
    <row r="74" spans="1:41" ht="22.8" x14ac:dyDescent="0.3">
      <c r="A74" s="196" t="s">
        <v>95</v>
      </c>
      <c r="B74" s="177" t="s">
        <v>152</v>
      </c>
      <c r="C74" s="177" t="s">
        <v>211</v>
      </c>
      <c r="D74" s="177" t="s">
        <v>210</v>
      </c>
      <c r="E74" s="184" t="s">
        <v>96</v>
      </c>
      <c r="F74" s="185" t="s">
        <v>97</v>
      </c>
      <c r="G74" s="184" t="s">
        <v>98</v>
      </c>
      <c r="H74" s="177" t="s">
        <v>175</v>
      </c>
      <c r="I74" s="177" t="s">
        <v>148</v>
      </c>
      <c r="J74" s="186" t="s">
        <v>149</v>
      </c>
      <c r="K74" s="187" t="s">
        <v>150</v>
      </c>
      <c r="L74" s="187" t="s">
        <v>151</v>
      </c>
      <c r="M74" s="188" t="s">
        <v>194</v>
      </c>
      <c r="R74" s="268"/>
      <c r="W74" s="209"/>
      <c r="X74" s="209"/>
      <c r="Y74" s="209"/>
      <c r="Z74" s="209"/>
      <c r="AA74" s="209"/>
      <c r="AB74" s="209"/>
      <c r="AC74" s="209"/>
      <c r="AD74" s="209"/>
      <c r="AE74" s="63"/>
      <c r="AF74" s="209"/>
      <c r="AG74" s="164"/>
      <c r="AH74" s="197"/>
      <c r="AI74" s="218"/>
      <c r="AJ74" s="206"/>
      <c r="AK74" s="197"/>
      <c r="AN74" s="169"/>
      <c r="AO74" s="150"/>
    </row>
    <row r="75" spans="1:41" x14ac:dyDescent="0.3">
      <c r="A75" s="233">
        <v>1</v>
      </c>
      <c r="B75" s="66" t="s">
        <v>347</v>
      </c>
      <c r="C75" s="143" t="s">
        <v>184</v>
      </c>
      <c r="D75" s="66"/>
      <c r="E75" s="66" t="s">
        <v>24</v>
      </c>
      <c r="F75" s="66">
        <v>2</v>
      </c>
      <c r="G75" s="143" t="s">
        <v>489</v>
      </c>
      <c r="H75" s="258">
        <v>43246</v>
      </c>
      <c r="I75" s="258">
        <v>43252</v>
      </c>
      <c r="J75" s="66">
        <f t="shared" ref="J75:J96" si="0">I75-H75</f>
        <v>6</v>
      </c>
      <c r="K75" s="143" t="s">
        <v>348</v>
      </c>
      <c r="L75" s="143">
        <v>3129717159</v>
      </c>
      <c r="M75" s="257">
        <v>9298</v>
      </c>
      <c r="Q75" s="236"/>
      <c r="R75" s="263"/>
      <c r="T75" s="198"/>
      <c r="V75" s="200"/>
      <c r="W75" s="209"/>
      <c r="X75" s="209"/>
      <c r="Y75" s="209"/>
      <c r="Z75" s="209"/>
      <c r="AA75" s="209"/>
      <c r="AB75" s="209"/>
      <c r="AC75" s="209"/>
      <c r="AD75" s="209"/>
      <c r="AE75" s="63"/>
      <c r="AF75" s="209"/>
      <c r="AG75" s="164"/>
      <c r="AH75" s="208"/>
      <c r="AI75" s="218"/>
      <c r="AJ75" s="206"/>
      <c r="AK75" s="197"/>
      <c r="AL75" s="197"/>
      <c r="AN75" s="169"/>
      <c r="AO75" s="150"/>
    </row>
    <row r="76" spans="1:41" x14ac:dyDescent="0.3">
      <c r="A76" s="233">
        <v>2</v>
      </c>
      <c r="B76" s="66" t="s">
        <v>349</v>
      </c>
      <c r="C76" s="66"/>
      <c r="D76" s="143" t="s">
        <v>201</v>
      </c>
      <c r="E76" s="66" t="s">
        <v>25</v>
      </c>
      <c r="F76" s="66">
        <v>32</v>
      </c>
      <c r="G76" s="143" t="s">
        <v>489</v>
      </c>
      <c r="H76" s="258">
        <v>43252</v>
      </c>
      <c r="I76" s="258">
        <v>43253</v>
      </c>
      <c r="J76" s="66">
        <f t="shared" si="0"/>
        <v>1</v>
      </c>
      <c r="K76" s="143" t="s">
        <v>350</v>
      </c>
      <c r="L76" s="143">
        <v>3124744121</v>
      </c>
      <c r="M76" s="257">
        <v>12000</v>
      </c>
      <c r="Q76" s="236"/>
      <c r="R76" s="263"/>
      <c r="T76" s="198"/>
      <c r="V76" s="200"/>
      <c r="W76" s="209"/>
      <c r="X76" s="209"/>
      <c r="Y76" s="209"/>
      <c r="Z76" s="209"/>
      <c r="AA76" s="209"/>
      <c r="AB76" s="209"/>
      <c r="AC76" s="209"/>
      <c r="AD76" s="209"/>
      <c r="AE76" s="63"/>
      <c r="AF76" s="209"/>
      <c r="AG76" s="164"/>
      <c r="AH76" s="208"/>
      <c r="AI76" s="203"/>
      <c r="AJ76" s="206"/>
      <c r="AK76" s="197"/>
      <c r="AL76" s="197"/>
      <c r="AN76" s="169"/>
      <c r="AO76" s="150"/>
    </row>
    <row r="77" spans="1:41" x14ac:dyDescent="0.3">
      <c r="A77" s="233">
        <v>3</v>
      </c>
      <c r="B77" s="66" t="s">
        <v>351</v>
      </c>
      <c r="C77" s="66"/>
      <c r="D77" s="143" t="s">
        <v>289</v>
      </c>
      <c r="E77" s="66" t="s">
        <v>25</v>
      </c>
      <c r="F77" s="66">
        <v>68</v>
      </c>
      <c r="G77" s="143" t="s">
        <v>489</v>
      </c>
      <c r="H77" s="258">
        <v>43251</v>
      </c>
      <c r="I77" s="258">
        <v>43253</v>
      </c>
      <c r="J77" s="66">
        <f t="shared" si="0"/>
        <v>2</v>
      </c>
      <c r="K77" s="66" t="s">
        <v>352</v>
      </c>
      <c r="L77" s="66">
        <v>3555359280</v>
      </c>
      <c r="M77" s="257">
        <v>7988</v>
      </c>
      <c r="Q77" s="236"/>
      <c r="R77" s="263"/>
      <c r="T77" s="198"/>
      <c r="V77" s="200"/>
      <c r="W77" s="209"/>
      <c r="X77" s="209"/>
      <c r="Y77" s="209"/>
      <c r="Z77" s="209"/>
      <c r="AA77" s="209"/>
      <c r="AB77" s="209"/>
      <c r="AC77" s="209"/>
      <c r="AD77" s="209"/>
      <c r="AE77" s="63"/>
      <c r="AF77" s="209"/>
      <c r="AG77" s="164"/>
      <c r="AH77" s="208"/>
      <c r="AI77" s="217"/>
      <c r="AJ77" s="217"/>
      <c r="AK77" s="197"/>
      <c r="AL77" s="197"/>
      <c r="AN77" s="131"/>
      <c r="AO77" s="150"/>
    </row>
    <row r="78" spans="1:41" x14ac:dyDescent="0.3">
      <c r="A78" s="233">
        <v>4</v>
      </c>
      <c r="B78" s="66" t="s">
        <v>353</v>
      </c>
      <c r="C78" s="143" t="s">
        <v>354</v>
      </c>
      <c r="D78" s="66"/>
      <c r="E78" s="66" t="s">
        <v>24</v>
      </c>
      <c r="F78" s="66">
        <v>60</v>
      </c>
      <c r="G78" s="143" t="s">
        <v>489</v>
      </c>
      <c r="H78" s="258">
        <v>43253</v>
      </c>
      <c r="I78" s="258">
        <v>43254</v>
      </c>
      <c r="J78" s="66">
        <f t="shared" si="0"/>
        <v>1</v>
      </c>
      <c r="K78" s="143" t="s">
        <v>355</v>
      </c>
      <c r="L78" s="143"/>
      <c r="M78" s="257">
        <v>7961</v>
      </c>
      <c r="Q78" s="236"/>
      <c r="R78" s="263"/>
      <c r="T78" s="198"/>
      <c r="V78" s="200"/>
      <c r="W78" s="209"/>
      <c r="X78" s="209"/>
      <c r="Y78" s="209"/>
      <c r="Z78" s="209"/>
      <c r="AA78" s="209"/>
      <c r="AB78" s="209"/>
      <c r="AC78" s="209"/>
      <c r="AD78" s="209"/>
      <c r="AE78" s="63"/>
      <c r="AF78" s="209"/>
      <c r="AG78" s="164"/>
      <c r="AH78" s="208"/>
      <c r="AI78" s="217"/>
      <c r="AJ78" s="217"/>
      <c r="AK78" s="197"/>
      <c r="AL78" s="197"/>
      <c r="AN78" s="169"/>
      <c r="AO78" s="150"/>
    </row>
    <row r="79" spans="1:41" x14ac:dyDescent="0.3">
      <c r="A79" s="233">
        <v>5</v>
      </c>
      <c r="B79" s="66" t="s">
        <v>356</v>
      </c>
      <c r="C79" s="66" t="s">
        <v>247</v>
      </c>
      <c r="D79" s="66"/>
      <c r="E79" s="66" t="s">
        <v>25</v>
      </c>
      <c r="F79" s="66">
        <v>44</v>
      </c>
      <c r="G79" s="143" t="s">
        <v>489</v>
      </c>
      <c r="H79" s="258">
        <v>43258</v>
      </c>
      <c r="I79" s="258">
        <v>43259</v>
      </c>
      <c r="J79" s="66">
        <f t="shared" si="0"/>
        <v>1</v>
      </c>
      <c r="K79" s="143" t="s">
        <v>357</v>
      </c>
      <c r="L79" s="66">
        <v>3555203315</v>
      </c>
      <c r="M79" s="257">
        <v>14039</v>
      </c>
      <c r="Q79" s="236"/>
      <c r="R79" s="263"/>
      <c r="T79" s="198"/>
      <c r="V79" s="200"/>
      <c r="W79" s="209"/>
      <c r="X79" s="209"/>
      <c r="Y79" s="209"/>
      <c r="Z79" s="209"/>
      <c r="AA79" s="209"/>
      <c r="AB79" s="209"/>
      <c r="AC79" s="209"/>
      <c r="AD79" s="209"/>
      <c r="AE79" s="63"/>
      <c r="AF79" s="209"/>
      <c r="AG79" s="164"/>
      <c r="AH79" s="208"/>
      <c r="AI79" s="218"/>
      <c r="AJ79" s="206"/>
      <c r="AK79" s="197"/>
      <c r="AL79" s="197"/>
      <c r="AN79" s="169"/>
      <c r="AO79" s="150"/>
    </row>
    <row r="80" spans="1:41" x14ac:dyDescent="0.3">
      <c r="A80" s="233">
        <v>6</v>
      </c>
      <c r="B80" s="66" t="s">
        <v>358</v>
      </c>
      <c r="C80" s="143" t="s">
        <v>247</v>
      </c>
      <c r="D80" s="66"/>
      <c r="E80" s="66" t="s">
        <v>24</v>
      </c>
      <c r="F80" s="66">
        <v>1</v>
      </c>
      <c r="G80" s="143" t="s">
        <v>489</v>
      </c>
      <c r="H80" s="258">
        <v>43256</v>
      </c>
      <c r="I80" s="258">
        <v>43258</v>
      </c>
      <c r="J80" s="66">
        <f t="shared" si="0"/>
        <v>2</v>
      </c>
      <c r="K80" s="143" t="s">
        <v>355</v>
      </c>
      <c r="L80" s="143"/>
      <c r="M80" s="257">
        <v>10398</v>
      </c>
      <c r="Q80" s="236"/>
      <c r="R80" s="263"/>
      <c r="T80" s="198"/>
      <c r="V80" s="200"/>
      <c r="W80" s="209"/>
      <c r="X80" s="209"/>
      <c r="Y80" s="209"/>
      <c r="Z80" s="209"/>
      <c r="AA80" s="209"/>
      <c r="AB80" s="209"/>
      <c r="AC80" s="209"/>
      <c r="AD80" s="209"/>
      <c r="AE80" s="63"/>
      <c r="AF80" s="209"/>
      <c r="AG80" s="164"/>
      <c r="AH80" s="208"/>
      <c r="AI80" s="218"/>
      <c r="AJ80" s="206"/>
      <c r="AK80" s="197"/>
      <c r="AL80" s="197"/>
      <c r="AN80" s="169"/>
      <c r="AO80" s="150"/>
    </row>
    <row r="81" spans="1:41" x14ac:dyDescent="0.3">
      <c r="A81" s="233">
        <v>7</v>
      </c>
      <c r="B81" s="66" t="s">
        <v>359</v>
      </c>
      <c r="C81" s="143" t="s">
        <v>307</v>
      </c>
      <c r="D81" s="66"/>
      <c r="E81" s="66" t="s">
        <v>25</v>
      </c>
      <c r="F81" s="66">
        <v>53</v>
      </c>
      <c r="G81" s="143" t="s">
        <v>489</v>
      </c>
      <c r="H81" s="258">
        <v>43256</v>
      </c>
      <c r="I81" s="258">
        <v>43258</v>
      </c>
      <c r="J81" s="66">
        <f t="shared" si="0"/>
        <v>2</v>
      </c>
      <c r="K81" s="66" t="s">
        <v>360</v>
      </c>
      <c r="L81" s="66">
        <v>3555188296</v>
      </c>
      <c r="M81" s="257">
        <v>14032</v>
      </c>
      <c r="Q81" s="236"/>
      <c r="S81" s="195"/>
      <c r="T81" s="198"/>
      <c r="U81" s="199"/>
      <c r="W81" s="209"/>
      <c r="X81" s="209"/>
      <c r="Y81" s="209"/>
      <c r="Z81" s="209"/>
      <c r="AA81" s="209"/>
      <c r="AB81" s="209"/>
      <c r="AC81" s="209"/>
      <c r="AD81" s="209"/>
      <c r="AE81" s="63"/>
      <c r="AF81" s="209"/>
      <c r="AG81" s="164"/>
      <c r="AH81" s="208"/>
      <c r="AK81" s="197"/>
      <c r="AL81" s="197"/>
      <c r="AN81" s="169"/>
      <c r="AO81" s="150"/>
    </row>
    <row r="82" spans="1:41" x14ac:dyDescent="0.3">
      <c r="A82" s="233">
        <v>8</v>
      </c>
      <c r="B82" s="66" t="s">
        <v>361</v>
      </c>
      <c r="C82" s="143" t="s">
        <v>247</v>
      </c>
      <c r="D82" s="66"/>
      <c r="E82" s="66" t="s">
        <v>25</v>
      </c>
      <c r="F82" s="66">
        <v>42</v>
      </c>
      <c r="G82" s="143" t="s">
        <v>489</v>
      </c>
      <c r="H82" s="258">
        <v>43256</v>
      </c>
      <c r="I82" s="258">
        <v>43257</v>
      </c>
      <c r="J82" s="66">
        <f t="shared" si="0"/>
        <v>1</v>
      </c>
      <c r="K82" s="66" t="s">
        <v>265</v>
      </c>
      <c r="L82" s="66">
        <v>3450502518</v>
      </c>
      <c r="M82" s="257">
        <v>6602</v>
      </c>
      <c r="Q82" s="236"/>
      <c r="S82" s="195"/>
      <c r="T82" s="198"/>
      <c r="U82" s="199"/>
      <c r="W82" s="209"/>
      <c r="X82" s="209"/>
      <c r="Y82" s="209"/>
      <c r="Z82" s="209"/>
      <c r="AA82" s="209"/>
      <c r="AB82" s="209"/>
      <c r="AC82" s="209"/>
      <c r="AD82" s="209"/>
      <c r="AE82" s="63"/>
      <c r="AF82" s="209"/>
      <c r="AG82" s="164"/>
      <c r="AH82" s="208"/>
      <c r="AK82" s="197"/>
      <c r="AL82" s="197"/>
      <c r="AM82" s="197"/>
      <c r="AN82" s="131"/>
      <c r="AO82" s="150"/>
    </row>
    <row r="83" spans="1:41" x14ac:dyDescent="0.3">
      <c r="A83" s="233">
        <v>9</v>
      </c>
      <c r="B83" s="66" t="s">
        <v>362</v>
      </c>
      <c r="C83" s="143" t="s">
        <v>354</v>
      </c>
      <c r="D83" s="66"/>
      <c r="E83" s="66" t="s">
        <v>24</v>
      </c>
      <c r="F83" s="66">
        <v>54</v>
      </c>
      <c r="G83" s="143" t="s">
        <v>489</v>
      </c>
      <c r="H83" s="258">
        <v>43255</v>
      </c>
      <c r="I83" s="258">
        <v>43257</v>
      </c>
      <c r="J83" s="66">
        <f t="shared" si="0"/>
        <v>2</v>
      </c>
      <c r="K83" s="66" t="s">
        <v>267</v>
      </c>
      <c r="L83" s="66">
        <v>3555358200</v>
      </c>
      <c r="M83" s="257">
        <v>8688</v>
      </c>
      <c r="Q83" s="236"/>
      <c r="S83" s="195"/>
      <c r="T83" s="198"/>
      <c r="U83" s="199"/>
      <c r="W83" s="209"/>
      <c r="X83" s="209"/>
      <c r="Y83" s="209"/>
      <c r="Z83" s="209"/>
      <c r="AA83" s="209"/>
      <c r="AB83" s="209"/>
      <c r="AC83" s="209"/>
      <c r="AD83" s="209"/>
      <c r="AE83" s="63"/>
      <c r="AF83" s="209"/>
      <c r="AG83" s="164"/>
      <c r="AH83" s="212"/>
      <c r="AK83" s="197"/>
      <c r="AL83" s="197"/>
      <c r="AM83" s="197"/>
      <c r="AN83" s="169"/>
      <c r="AO83" s="150"/>
    </row>
    <row r="84" spans="1:41" ht="18.75" customHeight="1" x14ac:dyDescent="0.3">
      <c r="A84" s="233">
        <v>10</v>
      </c>
      <c r="B84" s="66" t="s">
        <v>306</v>
      </c>
      <c r="C84" s="66"/>
      <c r="D84" s="143" t="s">
        <v>201</v>
      </c>
      <c r="E84" s="66" t="s">
        <v>25</v>
      </c>
      <c r="F84" s="66">
        <v>38</v>
      </c>
      <c r="G84" s="143" t="s">
        <v>489</v>
      </c>
      <c r="H84" s="258">
        <v>43257</v>
      </c>
      <c r="I84" s="258">
        <v>43260</v>
      </c>
      <c r="J84" s="66">
        <f t="shared" si="0"/>
        <v>3</v>
      </c>
      <c r="K84" s="66" t="s">
        <v>267</v>
      </c>
      <c r="L84" s="143"/>
      <c r="M84" s="257">
        <v>24000</v>
      </c>
      <c r="Q84" s="236"/>
      <c r="S84" s="195"/>
      <c r="T84" s="198"/>
      <c r="U84" s="199"/>
      <c r="W84" s="209"/>
      <c r="X84" s="209"/>
      <c r="Y84" s="209"/>
      <c r="Z84" s="209"/>
      <c r="AA84" s="209"/>
      <c r="AB84" s="209"/>
      <c r="AC84" s="209"/>
      <c r="AD84" s="209"/>
      <c r="AE84" s="63"/>
      <c r="AF84" s="209"/>
      <c r="AG84" s="164"/>
      <c r="AH84" s="212"/>
      <c r="AK84" s="197"/>
      <c r="AL84" s="197"/>
      <c r="AM84" s="197"/>
      <c r="AN84" s="169"/>
      <c r="AO84" s="150"/>
    </row>
    <row r="85" spans="1:41" ht="19.5" customHeight="1" x14ac:dyDescent="0.3">
      <c r="A85" s="233">
        <v>11</v>
      </c>
      <c r="B85" s="66" t="s">
        <v>363</v>
      </c>
      <c r="C85" s="143" t="s">
        <v>288</v>
      </c>
      <c r="D85" s="66"/>
      <c r="E85" s="66" t="s">
        <v>24</v>
      </c>
      <c r="F85" s="66">
        <v>0</v>
      </c>
      <c r="G85" s="143" t="s">
        <v>489</v>
      </c>
      <c r="H85" s="258">
        <v>43258</v>
      </c>
      <c r="I85" s="258">
        <v>43260</v>
      </c>
      <c r="J85" s="66">
        <f t="shared" si="0"/>
        <v>2</v>
      </c>
      <c r="K85" s="66" t="s">
        <v>309</v>
      </c>
      <c r="L85" s="66">
        <v>3555110015</v>
      </c>
      <c r="M85" s="257">
        <v>12020</v>
      </c>
      <c r="Q85" s="236"/>
      <c r="S85" s="195"/>
      <c r="T85" s="198"/>
      <c r="U85" s="199"/>
      <c r="W85" s="209"/>
      <c r="X85" s="209"/>
      <c r="Y85" s="209"/>
      <c r="Z85" s="209"/>
      <c r="AA85" s="209"/>
      <c r="AB85" s="209"/>
      <c r="AC85" s="209"/>
      <c r="AD85" s="209"/>
      <c r="AE85" s="63"/>
      <c r="AF85" s="209"/>
      <c r="AG85" s="164"/>
      <c r="AH85" s="213"/>
      <c r="AK85" s="197"/>
      <c r="AL85" s="197"/>
      <c r="AM85" s="197"/>
      <c r="AN85" s="131"/>
      <c r="AO85" s="150"/>
    </row>
    <row r="86" spans="1:41" x14ac:dyDescent="0.3">
      <c r="A86" s="233">
        <v>12</v>
      </c>
      <c r="B86" s="66" t="s">
        <v>364</v>
      </c>
      <c r="C86" s="143" t="s">
        <v>247</v>
      </c>
      <c r="D86" s="66"/>
      <c r="E86" s="66" t="s">
        <v>25</v>
      </c>
      <c r="F86" s="66">
        <v>45</v>
      </c>
      <c r="G86" s="143" t="s">
        <v>489</v>
      </c>
      <c r="H86" s="258">
        <v>43259</v>
      </c>
      <c r="I86" s="258">
        <v>43262</v>
      </c>
      <c r="J86" s="66">
        <f t="shared" si="0"/>
        <v>3</v>
      </c>
      <c r="K86" s="66" t="s">
        <v>308</v>
      </c>
      <c r="L86" s="66">
        <v>3465466310</v>
      </c>
      <c r="M86" s="257">
        <v>9552</v>
      </c>
      <c r="Q86" s="236"/>
      <c r="S86" s="195"/>
      <c r="T86" s="198"/>
      <c r="U86" s="199"/>
      <c r="W86" s="209"/>
      <c r="X86" s="209"/>
      <c r="Y86" s="209"/>
      <c r="Z86" s="209"/>
      <c r="AA86" s="209"/>
      <c r="AB86" s="209"/>
      <c r="AC86" s="209"/>
      <c r="AD86" s="209"/>
      <c r="AE86" s="63"/>
      <c r="AF86" s="209"/>
      <c r="AG86" s="164"/>
      <c r="AH86" s="214"/>
      <c r="AK86" s="197"/>
      <c r="AL86" s="197"/>
      <c r="AM86" s="197"/>
      <c r="AN86" s="169"/>
      <c r="AO86" s="150"/>
    </row>
    <row r="87" spans="1:41" x14ac:dyDescent="0.3">
      <c r="A87" s="233">
        <v>13</v>
      </c>
      <c r="B87" s="66" t="s">
        <v>365</v>
      </c>
      <c r="C87" s="143" t="s">
        <v>232</v>
      </c>
      <c r="D87" s="66"/>
      <c r="E87" s="66" t="s">
        <v>24</v>
      </c>
      <c r="F87" s="66">
        <v>0</v>
      </c>
      <c r="G87" s="143" t="s">
        <v>489</v>
      </c>
      <c r="H87" s="258">
        <v>43259</v>
      </c>
      <c r="I87" s="258">
        <v>43261</v>
      </c>
      <c r="J87" s="66">
        <f t="shared" si="0"/>
        <v>2</v>
      </c>
      <c r="K87" s="66" t="s">
        <v>366</v>
      </c>
      <c r="L87" s="66">
        <v>3474342272</v>
      </c>
      <c r="M87" s="257">
        <v>10379</v>
      </c>
      <c r="Q87" s="236"/>
      <c r="S87" s="195"/>
      <c r="T87" s="198"/>
      <c r="U87" s="199"/>
      <c r="W87" s="209"/>
      <c r="X87" s="209"/>
      <c r="Y87" s="209"/>
      <c r="Z87" s="209"/>
      <c r="AA87" s="209"/>
      <c r="AB87" s="209"/>
      <c r="AC87" s="209"/>
      <c r="AD87" s="209"/>
      <c r="AE87" s="63"/>
      <c r="AF87" s="209"/>
      <c r="AG87" s="164"/>
      <c r="AH87" s="211"/>
      <c r="AK87" s="197"/>
      <c r="AL87" s="197"/>
      <c r="AM87" s="197"/>
      <c r="AN87" s="169"/>
      <c r="AO87" s="150"/>
    </row>
    <row r="88" spans="1:41" x14ac:dyDescent="0.3">
      <c r="A88" s="233">
        <v>14</v>
      </c>
      <c r="B88" s="66" t="s">
        <v>367</v>
      </c>
      <c r="C88" s="143" t="s">
        <v>184</v>
      </c>
      <c r="D88" s="66"/>
      <c r="E88" s="66" t="s">
        <v>24</v>
      </c>
      <c r="F88" s="66">
        <v>0</v>
      </c>
      <c r="G88" s="143" t="s">
        <v>489</v>
      </c>
      <c r="H88" s="258">
        <v>43257</v>
      </c>
      <c r="I88" s="258">
        <v>43261</v>
      </c>
      <c r="J88" s="66">
        <f t="shared" si="0"/>
        <v>4</v>
      </c>
      <c r="K88" s="66" t="s">
        <v>309</v>
      </c>
      <c r="L88" s="143"/>
      <c r="M88" s="257">
        <v>13950</v>
      </c>
      <c r="Q88" s="236"/>
      <c r="S88" s="195"/>
      <c r="T88" s="198"/>
      <c r="U88" s="199"/>
      <c r="W88" s="209"/>
      <c r="X88" s="209"/>
      <c r="Y88" s="209"/>
      <c r="Z88" s="209"/>
      <c r="AA88" s="209"/>
      <c r="AB88" s="209"/>
      <c r="AC88" s="209"/>
      <c r="AD88" s="209"/>
      <c r="AE88" s="63"/>
      <c r="AF88" s="209"/>
      <c r="AG88" s="164"/>
      <c r="AH88" s="212"/>
      <c r="AK88" s="197"/>
      <c r="AL88" s="197"/>
      <c r="AM88" s="197"/>
      <c r="AN88" s="169"/>
      <c r="AO88" s="150"/>
    </row>
    <row r="89" spans="1:41" x14ac:dyDescent="0.3">
      <c r="A89" s="233">
        <v>15</v>
      </c>
      <c r="B89" s="66" t="s">
        <v>368</v>
      </c>
      <c r="C89" s="66"/>
      <c r="D89" s="143" t="s">
        <v>187</v>
      </c>
      <c r="E89" s="66" t="s">
        <v>24</v>
      </c>
      <c r="F89" s="66">
        <v>8</v>
      </c>
      <c r="G89" s="143" t="s">
        <v>489</v>
      </c>
      <c r="H89" s="258">
        <v>43262</v>
      </c>
      <c r="I89" s="258">
        <v>43263</v>
      </c>
      <c r="J89" s="66">
        <f t="shared" si="0"/>
        <v>1</v>
      </c>
      <c r="K89" s="143" t="s">
        <v>369</v>
      </c>
      <c r="L89" s="143">
        <v>3555353060</v>
      </c>
      <c r="M89" s="257">
        <v>40000</v>
      </c>
      <c r="Q89" s="167"/>
      <c r="S89" s="195"/>
      <c r="T89" s="198"/>
      <c r="U89" s="199"/>
      <c r="W89" s="209"/>
      <c r="X89" s="209"/>
      <c r="Y89" s="209"/>
      <c r="Z89" s="209"/>
      <c r="AA89" s="209"/>
      <c r="AB89" s="209"/>
      <c r="AC89" s="209"/>
      <c r="AD89" s="209"/>
      <c r="AE89" s="63"/>
      <c r="AF89" s="209"/>
      <c r="AG89" s="164"/>
      <c r="AH89" s="211"/>
      <c r="AK89" s="197"/>
      <c r="AL89" s="197"/>
      <c r="AM89" s="197"/>
      <c r="AN89" s="169"/>
      <c r="AO89" s="150"/>
    </row>
    <row r="90" spans="1:41" x14ac:dyDescent="0.3">
      <c r="A90" s="233">
        <v>16</v>
      </c>
      <c r="B90" s="66" t="s">
        <v>370</v>
      </c>
      <c r="C90" s="66"/>
      <c r="D90" s="143" t="s">
        <v>201</v>
      </c>
      <c r="E90" s="66" t="s">
        <v>25</v>
      </c>
      <c r="F90" s="66">
        <v>26</v>
      </c>
      <c r="G90" s="143" t="s">
        <v>489</v>
      </c>
      <c r="H90" s="258">
        <v>43262</v>
      </c>
      <c r="I90" s="258">
        <v>43263</v>
      </c>
      <c r="J90" s="66">
        <f t="shared" si="0"/>
        <v>1</v>
      </c>
      <c r="K90" s="66" t="s">
        <v>371</v>
      </c>
      <c r="L90" s="66">
        <v>3555471243</v>
      </c>
      <c r="M90" s="257">
        <v>10966</v>
      </c>
      <c r="Q90" s="167"/>
      <c r="S90" s="194"/>
      <c r="T90" s="163"/>
      <c r="U90" s="164"/>
      <c r="W90" s="172"/>
      <c r="X90" s="172"/>
      <c r="Y90" s="172"/>
      <c r="Z90" s="172"/>
      <c r="AA90" s="172"/>
      <c r="AB90" s="172"/>
      <c r="AC90" s="172"/>
      <c r="AD90" s="172"/>
      <c r="AE90" s="63"/>
      <c r="AF90" s="172"/>
      <c r="AG90" s="63"/>
      <c r="AH90" s="207"/>
      <c r="AK90" s="197"/>
      <c r="AL90" s="197"/>
      <c r="AM90" s="197"/>
      <c r="AN90" s="169"/>
      <c r="AO90" s="150"/>
    </row>
    <row r="91" spans="1:41" x14ac:dyDescent="0.3">
      <c r="A91" s="233">
        <v>17</v>
      </c>
      <c r="B91" s="66" t="s">
        <v>372</v>
      </c>
      <c r="C91" s="143" t="s">
        <v>232</v>
      </c>
      <c r="D91" s="66"/>
      <c r="E91" s="66" t="s">
        <v>25</v>
      </c>
      <c r="F91" s="66">
        <v>0</v>
      </c>
      <c r="G91" s="143" t="s">
        <v>489</v>
      </c>
      <c r="H91" s="242">
        <v>43267</v>
      </c>
      <c r="I91" s="242">
        <v>43268</v>
      </c>
      <c r="J91" s="66">
        <f t="shared" si="0"/>
        <v>1</v>
      </c>
      <c r="K91" s="143"/>
      <c r="L91" s="143"/>
      <c r="M91" s="257">
        <v>6868</v>
      </c>
      <c r="Q91" s="237"/>
      <c r="S91" s="195"/>
      <c r="T91" s="198"/>
      <c r="U91" s="199"/>
      <c r="W91" s="209"/>
      <c r="X91" s="209"/>
      <c r="Y91" s="209"/>
      <c r="Z91" s="209"/>
      <c r="AA91" s="209"/>
      <c r="AB91" s="209"/>
      <c r="AC91" s="209"/>
      <c r="AD91" s="209"/>
      <c r="AE91" s="63"/>
      <c r="AF91" s="209"/>
      <c r="AG91" s="164"/>
      <c r="AH91" s="211"/>
      <c r="AK91" s="197"/>
      <c r="AL91" s="197"/>
      <c r="AM91" s="197"/>
      <c r="AN91" s="169"/>
      <c r="AO91" s="150"/>
    </row>
    <row r="92" spans="1:41" x14ac:dyDescent="0.3">
      <c r="A92" s="233">
        <v>18</v>
      </c>
      <c r="B92" s="66" t="s">
        <v>373</v>
      </c>
      <c r="C92" s="66"/>
      <c r="D92" s="143" t="s">
        <v>201</v>
      </c>
      <c r="E92" s="66" t="s">
        <v>25</v>
      </c>
      <c r="F92" s="66">
        <v>36</v>
      </c>
      <c r="G92" s="143" t="s">
        <v>489</v>
      </c>
      <c r="H92" s="242">
        <v>43267</v>
      </c>
      <c r="I92" s="242">
        <v>43269</v>
      </c>
      <c r="J92" s="66">
        <f t="shared" si="0"/>
        <v>2</v>
      </c>
      <c r="K92" s="143"/>
      <c r="L92" s="143"/>
      <c r="M92" s="257">
        <v>12000</v>
      </c>
      <c r="Q92" s="237"/>
      <c r="S92" s="195"/>
      <c r="T92" s="198"/>
      <c r="U92" s="199"/>
      <c r="W92" s="209"/>
      <c r="X92" s="209"/>
      <c r="Y92" s="209"/>
      <c r="Z92" s="209"/>
      <c r="AA92" s="209"/>
      <c r="AB92" s="209"/>
      <c r="AC92" s="209"/>
      <c r="AD92" s="209"/>
      <c r="AE92" s="63"/>
      <c r="AF92" s="209"/>
      <c r="AG92" s="164"/>
      <c r="AH92" s="211"/>
      <c r="AK92" s="197"/>
      <c r="AL92" s="197"/>
      <c r="AM92" s="197"/>
      <c r="AN92" s="169"/>
      <c r="AO92" s="150"/>
    </row>
    <row r="93" spans="1:41" x14ac:dyDescent="0.3">
      <c r="A93" s="233">
        <v>19</v>
      </c>
      <c r="B93" s="66" t="s">
        <v>374</v>
      </c>
      <c r="C93" s="66"/>
      <c r="D93" s="143" t="s">
        <v>266</v>
      </c>
      <c r="E93" s="66" t="s">
        <v>25</v>
      </c>
      <c r="F93" s="66">
        <v>36</v>
      </c>
      <c r="G93" s="143" t="s">
        <v>489</v>
      </c>
      <c r="H93" s="242">
        <v>43269</v>
      </c>
      <c r="I93" s="242">
        <v>43270</v>
      </c>
      <c r="J93" s="66">
        <f t="shared" si="0"/>
        <v>1</v>
      </c>
      <c r="K93" s="66" t="s">
        <v>305</v>
      </c>
      <c r="L93" s="66">
        <v>3105011229</v>
      </c>
      <c r="M93" s="257">
        <v>5248</v>
      </c>
      <c r="Q93" s="237"/>
      <c r="S93" s="195"/>
      <c r="T93" s="198"/>
      <c r="U93" s="199"/>
      <c r="W93" s="209"/>
      <c r="X93" s="209"/>
      <c r="Y93" s="209"/>
      <c r="Z93" s="209"/>
      <c r="AA93" s="209"/>
      <c r="AB93" s="209"/>
      <c r="AC93" s="209"/>
      <c r="AD93" s="209"/>
      <c r="AE93" s="63"/>
      <c r="AF93" s="209"/>
      <c r="AG93" s="164"/>
      <c r="AH93" s="211"/>
      <c r="AK93" s="197"/>
      <c r="AL93" s="197"/>
      <c r="AM93" s="197"/>
      <c r="AN93" s="169"/>
      <c r="AO93" s="150"/>
    </row>
    <row r="94" spans="1:41" x14ac:dyDescent="0.3">
      <c r="A94" s="233">
        <v>20</v>
      </c>
      <c r="B94" s="66" t="s">
        <v>375</v>
      </c>
      <c r="C94" s="66" t="s">
        <v>258</v>
      </c>
      <c r="D94" s="66"/>
      <c r="E94" s="66" t="s">
        <v>25</v>
      </c>
      <c r="F94" s="66">
        <v>53</v>
      </c>
      <c r="G94" s="143" t="s">
        <v>489</v>
      </c>
      <c r="H94" s="242">
        <v>43259</v>
      </c>
      <c r="I94" s="242">
        <v>43270</v>
      </c>
      <c r="J94" s="66">
        <f t="shared" si="0"/>
        <v>11</v>
      </c>
      <c r="K94" s="66" t="s">
        <v>376</v>
      </c>
      <c r="L94" s="66">
        <v>3445420006</v>
      </c>
      <c r="M94" s="257">
        <v>5088</v>
      </c>
      <c r="Q94" s="237"/>
      <c r="S94" s="195"/>
      <c r="T94" s="198"/>
      <c r="U94" s="199"/>
      <c r="W94" s="209"/>
      <c r="X94" s="209"/>
      <c r="Y94" s="209"/>
      <c r="Z94" s="209"/>
      <c r="AA94" s="209"/>
      <c r="AB94" s="209"/>
      <c r="AC94" s="209"/>
      <c r="AD94" s="209"/>
      <c r="AE94" s="63"/>
      <c r="AF94" s="209"/>
      <c r="AG94" s="164"/>
      <c r="AH94" s="211"/>
      <c r="AK94" s="197"/>
      <c r="AL94" s="197"/>
      <c r="AM94" s="197"/>
      <c r="AN94" s="169"/>
      <c r="AO94" s="150"/>
    </row>
    <row r="95" spans="1:41" x14ac:dyDescent="0.3">
      <c r="A95" s="233">
        <v>21</v>
      </c>
      <c r="B95" s="66" t="s">
        <v>377</v>
      </c>
      <c r="C95" s="66"/>
      <c r="D95" s="143" t="s">
        <v>201</v>
      </c>
      <c r="E95" s="66" t="s">
        <v>25</v>
      </c>
      <c r="F95" s="66">
        <v>31</v>
      </c>
      <c r="G95" s="143" t="s">
        <v>489</v>
      </c>
      <c r="H95" s="258">
        <v>43270</v>
      </c>
      <c r="I95" s="258">
        <v>43273</v>
      </c>
      <c r="J95" s="66">
        <f t="shared" si="0"/>
        <v>3</v>
      </c>
      <c r="K95" s="66" t="s">
        <v>304</v>
      </c>
      <c r="L95" s="66">
        <v>3555226354</v>
      </c>
      <c r="M95" s="257">
        <v>24000</v>
      </c>
      <c r="Q95" s="237"/>
      <c r="S95" s="195"/>
      <c r="T95" s="198"/>
      <c r="U95" s="199"/>
      <c r="W95" s="209"/>
      <c r="X95" s="209"/>
      <c r="Y95" s="209"/>
      <c r="Z95" s="209"/>
      <c r="AA95" s="209"/>
      <c r="AB95" s="209"/>
      <c r="AC95" s="209"/>
      <c r="AD95" s="209"/>
      <c r="AE95" s="63"/>
      <c r="AF95" s="209"/>
      <c r="AG95" s="164"/>
      <c r="AH95" s="211"/>
      <c r="AK95" s="197"/>
      <c r="AL95" s="197"/>
      <c r="AM95" s="197"/>
    </row>
    <row r="96" spans="1:41" x14ac:dyDescent="0.3">
      <c r="A96" s="233">
        <v>22</v>
      </c>
      <c r="B96" s="66" t="s">
        <v>378</v>
      </c>
      <c r="C96" s="66"/>
      <c r="D96" s="143" t="s">
        <v>186</v>
      </c>
      <c r="E96" s="66" t="s">
        <v>25</v>
      </c>
      <c r="F96" s="66">
        <v>40</v>
      </c>
      <c r="G96" s="143" t="s">
        <v>489</v>
      </c>
      <c r="H96" s="258">
        <v>43271</v>
      </c>
      <c r="I96" s="258">
        <v>43273</v>
      </c>
      <c r="J96" s="66">
        <f t="shared" si="0"/>
        <v>2</v>
      </c>
      <c r="K96" s="143" t="s">
        <v>379</v>
      </c>
      <c r="L96" s="143">
        <v>3469312424</v>
      </c>
      <c r="M96" s="257">
        <v>40000</v>
      </c>
      <c r="Q96" s="168"/>
      <c r="S96" s="195"/>
      <c r="T96" s="198"/>
      <c r="U96" s="199"/>
      <c r="W96" s="209"/>
      <c r="X96" s="209"/>
      <c r="Y96" s="209"/>
      <c r="Z96" s="209"/>
      <c r="AA96" s="209"/>
      <c r="AB96" s="209"/>
      <c r="AC96" s="209"/>
      <c r="AD96" s="209"/>
      <c r="AE96" s="63"/>
      <c r="AF96" s="209"/>
      <c r="AG96" s="164"/>
      <c r="AH96" s="215"/>
      <c r="AK96" s="197"/>
      <c r="AL96" s="197"/>
      <c r="AM96" s="197"/>
    </row>
    <row r="97" spans="1:43" x14ac:dyDescent="0.3">
      <c r="A97" s="233">
        <v>23</v>
      </c>
      <c r="B97" s="66" t="s">
        <v>380</v>
      </c>
      <c r="C97" s="66"/>
      <c r="D97" s="143" t="s">
        <v>256</v>
      </c>
      <c r="E97" s="66" t="s">
        <v>24</v>
      </c>
      <c r="F97" s="66">
        <v>0</v>
      </c>
      <c r="G97" s="143" t="s">
        <v>489</v>
      </c>
      <c r="H97" s="258">
        <v>43272</v>
      </c>
      <c r="I97" s="258">
        <v>43274</v>
      </c>
      <c r="J97" s="239">
        <f>I97-H97</f>
        <v>2</v>
      </c>
      <c r="K97" s="145" t="s">
        <v>381</v>
      </c>
      <c r="L97" s="66">
        <v>344944370</v>
      </c>
      <c r="M97" s="257">
        <v>33805</v>
      </c>
      <c r="Q97" s="168"/>
      <c r="S97" s="195"/>
      <c r="T97" s="198"/>
      <c r="U97" s="199"/>
      <c r="W97" s="209"/>
      <c r="X97" s="209"/>
      <c r="Y97" s="209"/>
      <c r="Z97" s="209"/>
      <c r="AA97" s="209"/>
      <c r="AB97" s="209"/>
      <c r="AC97" s="209"/>
      <c r="AD97" s="209"/>
      <c r="AE97" s="63"/>
      <c r="AF97" s="209"/>
      <c r="AG97" s="164"/>
      <c r="AH97" s="215"/>
      <c r="AK97" s="197"/>
      <c r="AL97" s="197"/>
      <c r="AM97" s="197"/>
    </row>
    <row r="98" spans="1:43" x14ac:dyDescent="0.3">
      <c r="A98" s="233">
        <v>24</v>
      </c>
      <c r="B98" s="66" t="s">
        <v>382</v>
      </c>
      <c r="C98" s="66"/>
      <c r="D98" s="66" t="s">
        <v>187</v>
      </c>
      <c r="E98" s="66" t="s">
        <v>25</v>
      </c>
      <c r="F98" s="66">
        <v>70</v>
      </c>
      <c r="G98" s="143" t="s">
        <v>489</v>
      </c>
      <c r="H98" s="258">
        <v>43272</v>
      </c>
      <c r="I98" s="258">
        <v>43274</v>
      </c>
      <c r="J98" s="239">
        <f t="shared" ref="J98:J113" si="1">I98-H98</f>
        <v>2</v>
      </c>
      <c r="K98" s="143" t="s">
        <v>383</v>
      </c>
      <c r="L98" s="143"/>
      <c r="M98" s="257">
        <v>40000</v>
      </c>
      <c r="N98" s="235"/>
      <c r="O98" s="235"/>
      <c r="P98" s="235"/>
      <c r="S98" s="195"/>
      <c r="T98" s="198"/>
      <c r="U98" s="199"/>
      <c r="W98" s="209"/>
      <c r="X98" s="209"/>
      <c r="Y98" s="209"/>
      <c r="Z98" s="209"/>
      <c r="AA98" s="209"/>
      <c r="AB98" s="209"/>
      <c r="AC98" s="209"/>
      <c r="AD98" s="209"/>
      <c r="AE98" s="63"/>
      <c r="AF98" s="209"/>
      <c r="AG98" s="164"/>
      <c r="AH98" s="215"/>
      <c r="AK98" s="197"/>
      <c r="AL98" s="197"/>
      <c r="AM98" s="197"/>
    </row>
    <row r="99" spans="1:43" ht="15.75" customHeight="1" x14ac:dyDescent="0.3">
      <c r="A99" s="233">
        <v>25</v>
      </c>
      <c r="B99" s="66" t="s">
        <v>384</v>
      </c>
      <c r="C99" s="66" t="s">
        <v>188</v>
      </c>
      <c r="D99" s="66"/>
      <c r="E99" s="66" t="s">
        <v>25</v>
      </c>
      <c r="F99" s="66">
        <v>73</v>
      </c>
      <c r="G99" s="143" t="s">
        <v>489</v>
      </c>
      <c r="H99" s="258">
        <v>43272</v>
      </c>
      <c r="I99" s="258">
        <v>43276</v>
      </c>
      <c r="J99" s="239">
        <f t="shared" si="1"/>
        <v>4</v>
      </c>
      <c r="K99" s="143" t="s">
        <v>385</v>
      </c>
      <c r="L99" s="66">
        <v>3463143955</v>
      </c>
      <c r="M99" s="257">
        <v>14608</v>
      </c>
      <c r="N99" s="235"/>
      <c r="O99" s="235"/>
      <c r="P99" s="235"/>
      <c r="S99" s="195"/>
      <c r="T99" s="198"/>
      <c r="U99" s="199"/>
      <c r="W99" s="209"/>
      <c r="X99" s="209"/>
      <c r="Y99" s="209"/>
      <c r="Z99" s="209"/>
      <c r="AA99" s="209"/>
      <c r="AB99" s="209"/>
      <c r="AC99" s="209"/>
      <c r="AD99" s="209"/>
      <c r="AE99" s="63"/>
      <c r="AF99" s="209"/>
      <c r="AG99" s="164"/>
      <c r="AH99" s="215"/>
      <c r="AK99" s="197"/>
      <c r="AL99" s="197"/>
      <c r="AM99" s="197"/>
    </row>
    <row r="100" spans="1:43" x14ac:dyDescent="0.3">
      <c r="A100" s="233">
        <v>26</v>
      </c>
      <c r="B100" s="66" t="s">
        <v>386</v>
      </c>
      <c r="C100" s="66" t="s">
        <v>258</v>
      </c>
      <c r="D100" s="66"/>
      <c r="E100" s="66" t="s">
        <v>25</v>
      </c>
      <c r="F100" s="66">
        <v>79</v>
      </c>
      <c r="G100" s="143" t="s">
        <v>489</v>
      </c>
      <c r="H100" s="258">
        <v>43273</v>
      </c>
      <c r="I100" s="258">
        <v>43275</v>
      </c>
      <c r="J100" s="239">
        <f t="shared" si="1"/>
        <v>2</v>
      </c>
      <c r="K100" s="145" t="s">
        <v>387</v>
      </c>
      <c r="L100" s="66">
        <v>3122255100</v>
      </c>
      <c r="M100" s="257">
        <v>12434</v>
      </c>
      <c r="N100" s="235"/>
      <c r="O100" s="235"/>
      <c r="P100" s="235"/>
      <c r="Q100" s="216"/>
      <c r="R100" s="216"/>
      <c r="S100" s="195"/>
      <c r="T100" s="198"/>
      <c r="U100" s="199"/>
      <c r="V100" s="200"/>
      <c r="W100" s="209"/>
      <c r="X100" s="209"/>
      <c r="Y100" s="209"/>
      <c r="Z100" s="209"/>
      <c r="AA100" s="209"/>
      <c r="AB100" s="209"/>
      <c r="AC100" s="209"/>
      <c r="AD100" s="209"/>
      <c r="AE100" s="63"/>
      <c r="AF100" s="209"/>
      <c r="AG100" s="164"/>
      <c r="AH100" s="215"/>
      <c r="AI100" s="217"/>
      <c r="AK100" s="197"/>
      <c r="AL100" s="197"/>
      <c r="AM100" s="197"/>
    </row>
    <row r="101" spans="1:43" x14ac:dyDescent="0.3">
      <c r="A101" s="233">
        <v>27</v>
      </c>
      <c r="B101" s="66" t="s">
        <v>388</v>
      </c>
      <c r="C101" s="66"/>
      <c r="D101" s="66" t="s">
        <v>389</v>
      </c>
      <c r="E101" s="66" t="s">
        <v>25</v>
      </c>
      <c r="F101" s="66">
        <v>18</v>
      </c>
      <c r="G101" s="143" t="s">
        <v>489</v>
      </c>
      <c r="H101" s="258">
        <v>43273</v>
      </c>
      <c r="I101" s="258">
        <v>43276</v>
      </c>
      <c r="J101" s="239">
        <f t="shared" si="1"/>
        <v>3</v>
      </c>
      <c r="K101" s="143" t="s">
        <v>390</v>
      </c>
      <c r="L101" s="66">
        <v>3445418993</v>
      </c>
      <c r="M101" s="257">
        <v>9764</v>
      </c>
      <c r="N101" s="235"/>
      <c r="O101" s="235"/>
      <c r="P101" s="235"/>
    </row>
    <row r="102" spans="1:43" ht="17.25" customHeight="1" x14ac:dyDescent="0.3">
      <c r="A102" s="233">
        <v>28</v>
      </c>
      <c r="B102" s="66" t="s">
        <v>391</v>
      </c>
      <c r="C102" s="66"/>
      <c r="D102" s="143" t="s">
        <v>201</v>
      </c>
      <c r="E102" s="66" t="s">
        <v>25</v>
      </c>
      <c r="F102" s="66">
        <v>20</v>
      </c>
      <c r="G102" s="143" t="s">
        <v>489</v>
      </c>
      <c r="H102" s="258">
        <v>43276</v>
      </c>
      <c r="I102" s="238">
        <v>43277</v>
      </c>
      <c r="J102" s="239">
        <f t="shared" si="1"/>
        <v>1</v>
      </c>
      <c r="K102" s="143" t="s">
        <v>392</v>
      </c>
      <c r="L102" s="143"/>
      <c r="M102" s="257">
        <v>8351</v>
      </c>
      <c r="N102" s="235"/>
      <c r="O102" s="235"/>
      <c r="P102" s="235"/>
    </row>
    <row r="103" spans="1:43" x14ac:dyDescent="0.3">
      <c r="A103" s="233">
        <v>29</v>
      </c>
      <c r="B103" s="66" t="s">
        <v>393</v>
      </c>
      <c r="C103" s="66" t="s">
        <v>188</v>
      </c>
      <c r="D103" s="66"/>
      <c r="E103" s="66" t="s">
        <v>24</v>
      </c>
      <c r="F103" s="66">
        <v>70</v>
      </c>
      <c r="G103" s="143" t="s">
        <v>489</v>
      </c>
      <c r="H103" s="238">
        <v>43277</v>
      </c>
      <c r="I103" s="258">
        <v>43278</v>
      </c>
      <c r="J103" s="239">
        <f t="shared" si="1"/>
        <v>1</v>
      </c>
      <c r="K103" s="143"/>
      <c r="L103" s="143"/>
      <c r="M103" s="257">
        <v>8231</v>
      </c>
      <c r="P103"/>
      <c r="Q103" s="183"/>
      <c r="S103" s="183"/>
      <c r="T103"/>
      <c r="U103"/>
      <c r="V10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97"/>
    </row>
    <row r="104" spans="1:43" x14ac:dyDescent="0.3">
      <c r="A104" s="233">
        <v>30</v>
      </c>
      <c r="B104" s="66" t="s">
        <v>394</v>
      </c>
      <c r="C104" s="143" t="s">
        <v>247</v>
      </c>
      <c r="D104" s="66"/>
      <c r="E104" s="66" t="s">
        <v>25</v>
      </c>
      <c r="F104" s="66">
        <v>2</v>
      </c>
      <c r="G104" s="143" t="s">
        <v>489</v>
      </c>
      <c r="H104" s="238">
        <v>43277</v>
      </c>
      <c r="I104" s="258">
        <v>43278</v>
      </c>
      <c r="J104" s="239">
        <f t="shared" si="1"/>
        <v>1</v>
      </c>
      <c r="K104" s="143" t="s">
        <v>238</v>
      </c>
      <c r="L104" s="66">
        <v>3111537347</v>
      </c>
      <c r="M104" s="257">
        <v>7814</v>
      </c>
      <c r="P104"/>
      <c r="Q104" s="183"/>
      <c r="S104" s="183"/>
      <c r="T104"/>
      <c r="U104"/>
      <c r="V104"/>
      <c r="W104" s="183"/>
      <c r="X104" s="251"/>
      <c r="Y104" s="183"/>
      <c r="Z104" s="183"/>
      <c r="AA104" s="183"/>
      <c r="AB104" s="183"/>
      <c r="AC104" s="183"/>
      <c r="AD104" s="183"/>
      <c r="AE104" s="183"/>
      <c r="AF104" s="183"/>
      <c r="AG104" s="197"/>
    </row>
    <row r="105" spans="1:43" x14ac:dyDescent="0.3">
      <c r="A105" s="233">
        <v>31</v>
      </c>
      <c r="B105" s="66" t="s">
        <v>395</v>
      </c>
      <c r="C105" s="66"/>
      <c r="D105" s="66" t="s">
        <v>396</v>
      </c>
      <c r="E105" s="66" t="s">
        <v>24</v>
      </c>
      <c r="F105" s="66">
        <v>68</v>
      </c>
      <c r="G105" s="143" t="s">
        <v>489</v>
      </c>
      <c r="H105" s="258">
        <v>43276</v>
      </c>
      <c r="I105" s="258">
        <v>43278</v>
      </c>
      <c r="J105" s="239">
        <f t="shared" si="1"/>
        <v>2</v>
      </c>
      <c r="K105" s="143"/>
      <c r="L105" s="143"/>
      <c r="M105" s="257">
        <v>26164</v>
      </c>
      <c r="P105"/>
      <c r="Q105" s="183"/>
      <c r="S105" s="183"/>
      <c r="T105"/>
      <c r="U105"/>
      <c r="V105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97"/>
      <c r="AL105" s="131"/>
      <c r="AM105" s="131"/>
      <c r="AN105" s="131"/>
      <c r="AO105" s="131"/>
      <c r="AP105" s="131"/>
    </row>
    <row r="106" spans="1:43" x14ac:dyDescent="0.3">
      <c r="A106" s="233">
        <v>32</v>
      </c>
      <c r="B106" s="66" t="s">
        <v>397</v>
      </c>
      <c r="C106" s="66"/>
      <c r="D106" s="66" t="s">
        <v>201</v>
      </c>
      <c r="E106" s="66" t="s">
        <v>25</v>
      </c>
      <c r="F106" s="66">
        <v>32</v>
      </c>
      <c r="G106" s="143" t="s">
        <v>489</v>
      </c>
      <c r="H106" s="258">
        <v>43276</v>
      </c>
      <c r="I106" s="258">
        <v>43279</v>
      </c>
      <c r="J106" s="239">
        <f t="shared" si="1"/>
        <v>3</v>
      </c>
      <c r="K106" s="143" t="s">
        <v>390</v>
      </c>
      <c r="L106" s="66">
        <v>3334449984</v>
      </c>
      <c r="M106" s="257">
        <v>24000</v>
      </c>
      <c r="P106"/>
      <c r="Q106" s="183"/>
      <c r="S106" s="183"/>
      <c r="T106"/>
      <c r="U106"/>
      <c r="V106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97"/>
      <c r="AL106" s="201"/>
      <c r="AM106" s="204"/>
      <c r="AQ106" s="197"/>
    </row>
    <row r="107" spans="1:43" x14ac:dyDescent="0.3">
      <c r="A107" s="233">
        <v>33</v>
      </c>
      <c r="B107" s="66" t="s">
        <v>398</v>
      </c>
      <c r="C107" s="66"/>
      <c r="D107" s="66" t="s">
        <v>399</v>
      </c>
      <c r="E107" s="66" t="s">
        <v>24</v>
      </c>
      <c r="F107" s="66">
        <v>58</v>
      </c>
      <c r="G107" s="143" t="s">
        <v>489</v>
      </c>
      <c r="H107" s="259">
        <v>43276</v>
      </c>
      <c r="I107" s="259">
        <v>43279</v>
      </c>
      <c r="J107" s="239">
        <f t="shared" si="1"/>
        <v>3</v>
      </c>
      <c r="K107" s="66" t="s">
        <v>400</v>
      </c>
      <c r="L107" s="143"/>
      <c r="M107" s="257">
        <v>40000</v>
      </c>
      <c r="P107"/>
      <c r="Q107" s="183"/>
      <c r="S107" s="183"/>
      <c r="T107"/>
      <c r="U107"/>
      <c r="V107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97"/>
      <c r="AL107" s="201"/>
      <c r="AM107" s="204"/>
      <c r="AQ107" s="197"/>
    </row>
    <row r="108" spans="1:43" x14ac:dyDescent="0.3">
      <c r="A108" s="233">
        <v>34</v>
      </c>
      <c r="B108" s="66" t="s">
        <v>401</v>
      </c>
      <c r="C108" s="66" t="s">
        <v>286</v>
      </c>
      <c r="D108" s="66"/>
      <c r="E108" s="66" t="s">
        <v>25</v>
      </c>
      <c r="F108" s="66">
        <v>31</v>
      </c>
      <c r="G108" s="143" t="s">
        <v>489</v>
      </c>
      <c r="H108" s="260">
        <v>43279</v>
      </c>
      <c r="I108" s="260">
        <v>43280</v>
      </c>
      <c r="J108" s="239">
        <f t="shared" si="1"/>
        <v>1</v>
      </c>
      <c r="K108" s="143" t="s">
        <v>402</v>
      </c>
      <c r="L108" s="66">
        <v>346923831</v>
      </c>
      <c r="M108" s="257">
        <v>6229</v>
      </c>
      <c r="P108"/>
      <c r="Q108" s="183"/>
      <c r="S108" s="183"/>
      <c r="T108"/>
      <c r="U108"/>
      <c r="V108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97"/>
    </row>
    <row r="109" spans="1:43" x14ac:dyDescent="0.3">
      <c r="A109" s="233">
        <v>35</v>
      </c>
      <c r="B109" s="66" t="s">
        <v>403</v>
      </c>
      <c r="C109" s="66" t="s">
        <v>247</v>
      </c>
      <c r="D109" s="66"/>
      <c r="E109" s="66" t="s">
        <v>24</v>
      </c>
      <c r="F109" s="66">
        <v>0</v>
      </c>
      <c r="G109" s="143" t="s">
        <v>489</v>
      </c>
      <c r="H109" s="260">
        <v>43278</v>
      </c>
      <c r="I109" s="260">
        <v>43280</v>
      </c>
      <c r="J109" s="239">
        <f t="shared" si="1"/>
        <v>2</v>
      </c>
      <c r="K109" s="66" t="s">
        <v>371</v>
      </c>
      <c r="L109" s="66">
        <v>3555471243</v>
      </c>
      <c r="M109" s="257">
        <v>10859</v>
      </c>
      <c r="P109"/>
      <c r="Q109" s="183"/>
      <c r="S109" s="183"/>
      <c r="T109"/>
      <c r="U109"/>
      <c r="V109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97"/>
      <c r="AL109" s="164"/>
      <c r="AM109" s="208"/>
      <c r="AP109" s="197"/>
      <c r="AQ109" s="197"/>
    </row>
    <row r="110" spans="1:43" x14ac:dyDescent="0.3">
      <c r="A110" s="233">
        <v>36</v>
      </c>
      <c r="B110" s="66" t="s">
        <v>404</v>
      </c>
      <c r="C110" s="66" t="s">
        <v>247</v>
      </c>
      <c r="D110" s="66"/>
      <c r="E110" s="66" t="s">
        <v>24</v>
      </c>
      <c r="F110" s="66">
        <v>7</v>
      </c>
      <c r="G110" s="143" t="s">
        <v>489</v>
      </c>
      <c r="H110" s="260">
        <v>43279</v>
      </c>
      <c r="I110" s="260">
        <v>43280</v>
      </c>
      <c r="J110" s="239">
        <f t="shared" si="1"/>
        <v>1</v>
      </c>
      <c r="K110" s="66"/>
      <c r="L110" s="66">
        <v>3555121366</v>
      </c>
      <c r="M110" s="257">
        <v>5526</v>
      </c>
      <c r="P110"/>
      <c r="Q110" s="183"/>
      <c r="S110" s="183"/>
      <c r="T110"/>
      <c r="U110"/>
      <c r="V110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97"/>
      <c r="AL110" s="164"/>
      <c r="AM110" s="208"/>
      <c r="AP110" s="197"/>
      <c r="AQ110" s="197"/>
    </row>
    <row r="111" spans="1:43" x14ac:dyDescent="0.3">
      <c r="A111" s="233">
        <v>37</v>
      </c>
      <c r="B111" s="66" t="s">
        <v>405</v>
      </c>
      <c r="C111" s="66" t="s">
        <v>247</v>
      </c>
      <c r="D111" s="66"/>
      <c r="E111" s="66" t="s">
        <v>24</v>
      </c>
      <c r="F111" s="66">
        <v>6</v>
      </c>
      <c r="G111" s="143" t="s">
        <v>489</v>
      </c>
      <c r="H111" s="260">
        <v>43277</v>
      </c>
      <c r="I111" s="260">
        <v>43280</v>
      </c>
      <c r="J111" s="239">
        <f t="shared" si="1"/>
        <v>3</v>
      </c>
      <c r="K111" s="66" t="s">
        <v>406</v>
      </c>
      <c r="L111" s="66">
        <v>3468488028</v>
      </c>
      <c r="M111" s="257">
        <v>11029</v>
      </c>
      <c r="P111"/>
      <c r="Q111" s="183"/>
      <c r="S111" s="183"/>
      <c r="T111"/>
      <c r="U111"/>
      <c r="V111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97"/>
      <c r="AL111" s="164"/>
      <c r="AM111" s="208"/>
      <c r="AP111" s="197"/>
      <c r="AQ111" s="197"/>
    </row>
    <row r="112" spans="1:43" x14ac:dyDescent="0.3">
      <c r="A112" s="233">
        <v>38</v>
      </c>
      <c r="B112" s="66" t="s">
        <v>407</v>
      </c>
      <c r="C112" s="66"/>
      <c r="D112" s="66" t="s">
        <v>201</v>
      </c>
      <c r="E112" s="66" t="s">
        <v>25</v>
      </c>
      <c r="F112" s="66">
        <v>27</v>
      </c>
      <c r="G112" s="143" t="s">
        <v>489</v>
      </c>
      <c r="H112" s="258">
        <v>43272</v>
      </c>
      <c r="I112" s="258">
        <v>43277</v>
      </c>
      <c r="J112" s="239">
        <f t="shared" si="1"/>
        <v>5</v>
      </c>
      <c r="K112" s="143" t="s">
        <v>235</v>
      </c>
      <c r="L112" s="143"/>
      <c r="M112" s="257">
        <v>24000</v>
      </c>
      <c r="P112"/>
      <c r="Q112" s="183"/>
      <c r="S112" s="183"/>
      <c r="T112"/>
      <c r="U112"/>
      <c r="V112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97"/>
      <c r="AL112" s="164"/>
      <c r="AM112" s="176"/>
      <c r="AP112" s="197"/>
      <c r="AQ112" s="197"/>
    </row>
    <row r="113" spans="1:43" x14ac:dyDescent="0.3">
      <c r="A113" s="233">
        <v>39</v>
      </c>
      <c r="B113" s="66" t="s">
        <v>414</v>
      </c>
      <c r="C113" s="66"/>
      <c r="D113" s="66" t="s">
        <v>201</v>
      </c>
      <c r="E113" s="66" t="s">
        <v>25</v>
      </c>
      <c r="F113" s="66">
        <v>42</v>
      </c>
      <c r="G113" s="143" t="s">
        <v>238</v>
      </c>
      <c r="H113" s="258">
        <v>43255</v>
      </c>
      <c r="I113" s="258">
        <v>43257</v>
      </c>
      <c r="J113" s="66">
        <f t="shared" si="1"/>
        <v>2</v>
      </c>
      <c r="K113" s="66" t="s">
        <v>267</v>
      </c>
      <c r="L113" s="66"/>
      <c r="M113" s="257">
        <v>24000</v>
      </c>
      <c r="P113"/>
      <c r="Q113" s="183"/>
      <c r="S113" s="183"/>
      <c r="T113"/>
      <c r="U113"/>
      <c r="V11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97"/>
      <c r="AL113" s="164"/>
      <c r="AM113" s="176"/>
      <c r="AP113" s="197"/>
      <c r="AQ113" s="197"/>
    </row>
    <row r="114" spans="1:43" x14ac:dyDescent="0.3">
      <c r="A114" s="233">
        <v>40</v>
      </c>
      <c r="B114" s="66" t="s">
        <v>412</v>
      </c>
      <c r="C114" s="66"/>
      <c r="D114" s="143" t="s">
        <v>289</v>
      </c>
      <c r="E114" s="66" t="s">
        <v>25</v>
      </c>
      <c r="F114" s="66">
        <v>36</v>
      </c>
      <c r="G114" s="66" t="s">
        <v>302</v>
      </c>
      <c r="H114" s="260">
        <v>43280</v>
      </c>
      <c r="I114" s="260">
        <v>43281</v>
      </c>
      <c r="J114" s="239">
        <f>I114-H114</f>
        <v>1</v>
      </c>
      <c r="K114" s="143" t="s">
        <v>415</v>
      </c>
      <c r="L114" s="66"/>
      <c r="M114" s="66">
        <v>2869</v>
      </c>
      <c r="P114"/>
      <c r="Q114" s="183"/>
      <c r="S114" s="183"/>
      <c r="T114"/>
      <c r="U114"/>
      <c r="V114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97"/>
      <c r="AL114" s="164"/>
      <c r="AM114" s="176"/>
      <c r="AP114" s="150"/>
      <c r="AQ114" s="197"/>
    </row>
    <row r="115" spans="1:43" x14ac:dyDescent="0.3">
      <c r="A115" s="233">
        <v>41</v>
      </c>
      <c r="B115" s="66" t="s">
        <v>300</v>
      </c>
      <c r="C115" s="66" t="s">
        <v>258</v>
      </c>
      <c r="D115" s="66"/>
      <c r="E115" s="66" t="s">
        <v>25</v>
      </c>
      <c r="F115" s="66">
        <v>76</v>
      </c>
      <c r="G115" s="66" t="s">
        <v>218</v>
      </c>
      <c r="H115" s="242">
        <v>43256</v>
      </c>
      <c r="I115" s="242">
        <v>43258</v>
      </c>
      <c r="J115" s="66">
        <v>2</v>
      </c>
      <c r="K115" s="66" t="s">
        <v>301</v>
      </c>
      <c r="L115" s="66">
        <v>3429498324</v>
      </c>
      <c r="M115" s="257">
        <v>2500</v>
      </c>
      <c r="P115"/>
      <c r="Q115" s="183"/>
      <c r="S115" s="183"/>
      <c r="T115"/>
      <c r="U115"/>
      <c r="V115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/>
      <c r="AL115" s="201"/>
      <c r="AM115" s="219"/>
      <c r="AN115" s="217"/>
      <c r="AO115" s="217"/>
      <c r="AP115" s="193"/>
      <c r="AQ115" s="197"/>
    </row>
    <row r="116" spans="1:43" x14ac:dyDescent="0.3">
      <c r="A116" s="233">
        <v>42</v>
      </c>
      <c r="B116" s="66" t="s">
        <v>303</v>
      </c>
      <c r="C116" s="261" t="s">
        <v>411</v>
      </c>
      <c r="D116" s="66"/>
      <c r="E116" s="66" t="s">
        <v>25</v>
      </c>
      <c r="F116" s="66">
        <v>40</v>
      </c>
      <c r="G116" s="143" t="s">
        <v>218</v>
      </c>
      <c r="H116" s="260">
        <v>43270</v>
      </c>
      <c r="I116" s="260">
        <v>43278</v>
      </c>
      <c r="J116" s="66">
        <f t="shared" ref="J116" si="2">I116-H116</f>
        <v>8</v>
      </c>
      <c r="K116" s="143" t="s">
        <v>299</v>
      </c>
      <c r="L116" s="66">
        <v>3455001274</v>
      </c>
      <c r="M116" s="66">
        <v>15487</v>
      </c>
      <c r="P116"/>
      <c r="Q116" s="183"/>
      <c r="S116" s="183"/>
      <c r="T116"/>
      <c r="U116"/>
      <c r="V116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/>
      <c r="AL116" s="201"/>
      <c r="AM116" s="219"/>
      <c r="AN116" s="217"/>
      <c r="AO116" s="217"/>
      <c r="AP116" s="193"/>
      <c r="AQ116" s="197"/>
    </row>
    <row r="117" spans="1:43" x14ac:dyDescent="0.3">
      <c r="P117"/>
      <c r="Q117" s="183"/>
      <c r="S117" s="183"/>
      <c r="T117"/>
      <c r="U117"/>
      <c r="V117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/>
      <c r="AL117" s="131"/>
      <c r="AM117" s="131"/>
      <c r="AN117" s="131"/>
      <c r="AO117" s="131"/>
      <c r="AP117" s="131"/>
    </row>
    <row r="118" spans="1:43" x14ac:dyDescent="0.3">
      <c r="P118"/>
      <c r="Q118" s="183"/>
      <c r="S118" s="183"/>
      <c r="T118"/>
      <c r="U118"/>
      <c r="V118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/>
    </row>
    <row r="119" spans="1:43" x14ac:dyDescent="0.3">
      <c r="B119" s="397" t="s">
        <v>416</v>
      </c>
      <c r="C119" s="397"/>
      <c r="D119" s="397"/>
      <c r="E119" s="397"/>
      <c r="P119"/>
      <c r="Q119" s="183"/>
      <c r="S119" s="183"/>
      <c r="T119"/>
      <c r="U119"/>
      <c r="V119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/>
    </row>
    <row r="120" spans="1:43" ht="16.2" x14ac:dyDescent="0.3">
      <c r="B120" s="234"/>
      <c r="C120" s="240" t="s">
        <v>209</v>
      </c>
      <c r="D120" s="240"/>
      <c r="E120" s="241"/>
      <c r="P120"/>
      <c r="Q120" s="183"/>
      <c r="S120" s="183"/>
      <c r="T120"/>
      <c r="U120"/>
      <c r="V120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97"/>
    </row>
    <row r="121" spans="1:43" x14ac:dyDescent="0.3">
      <c r="P121"/>
      <c r="Q121" s="183"/>
      <c r="S121" s="183"/>
      <c r="T121"/>
      <c r="U121"/>
      <c r="V121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97"/>
    </row>
    <row r="122" spans="1:43" ht="22.8" x14ac:dyDescent="0.3">
      <c r="A122" s="196" t="s">
        <v>95</v>
      </c>
      <c r="B122" s="177" t="s">
        <v>152</v>
      </c>
      <c r="C122" s="177" t="s">
        <v>211</v>
      </c>
      <c r="D122" s="177" t="s">
        <v>210</v>
      </c>
      <c r="E122" s="184" t="s">
        <v>96</v>
      </c>
      <c r="F122" s="185" t="s">
        <v>97</v>
      </c>
      <c r="G122" s="184" t="s">
        <v>98</v>
      </c>
      <c r="H122" s="177" t="s">
        <v>175</v>
      </c>
      <c r="I122" s="177" t="s">
        <v>148</v>
      </c>
      <c r="J122" s="186" t="s">
        <v>149</v>
      </c>
      <c r="K122" s="187" t="s">
        <v>150</v>
      </c>
      <c r="L122" s="187" t="s">
        <v>151</v>
      </c>
      <c r="M122" s="188" t="s">
        <v>194</v>
      </c>
      <c r="P122"/>
      <c r="Q122" s="183"/>
      <c r="S122" s="183"/>
      <c r="T122"/>
      <c r="U122"/>
      <c r="V122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97"/>
    </row>
    <row r="123" spans="1:43" x14ac:dyDescent="0.3">
      <c r="A123" s="66">
        <v>1</v>
      </c>
      <c r="B123" s="66" t="s">
        <v>408</v>
      </c>
      <c r="C123" s="66" t="s">
        <v>409</v>
      </c>
      <c r="D123" s="66"/>
      <c r="E123" s="66" t="s">
        <v>24</v>
      </c>
      <c r="F123" s="66">
        <v>0</v>
      </c>
      <c r="G123" s="66" t="s">
        <v>218</v>
      </c>
      <c r="H123" s="242">
        <v>43263</v>
      </c>
      <c r="I123" s="242">
        <v>43265</v>
      </c>
      <c r="J123" s="66">
        <v>2</v>
      </c>
      <c r="K123" s="66" t="s">
        <v>410</v>
      </c>
      <c r="L123" s="66">
        <v>355518250</v>
      </c>
      <c r="M123" s="257">
        <v>2700</v>
      </c>
      <c r="P123"/>
      <c r="Q123" s="183"/>
      <c r="S123" s="183"/>
      <c r="T123"/>
      <c r="U123"/>
      <c r="V12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/>
    </row>
    <row r="124" spans="1:43" x14ac:dyDescent="0.3">
      <c r="P124"/>
      <c r="Q124" s="183"/>
      <c r="S124" s="183"/>
      <c r="T124"/>
      <c r="U124"/>
      <c r="V124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/>
    </row>
    <row r="125" spans="1:43" x14ac:dyDescent="0.3">
      <c r="P125"/>
      <c r="Q125" s="183"/>
      <c r="S125" s="183"/>
      <c r="T125"/>
      <c r="U125"/>
      <c r="V125"/>
      <c r="W125" s="183"/>
      <c r="X125" s="183"/>
      <c r="Y125" s="183"/>
      <c r="Z125" s="183"/>
      <c r="AA125" s="183"/>
      <c r="AB125" s="183"/>
      <c r="AC125" s="183"/>
      <c r="AD125"/>
      <c r="AE125" s="183"/>
      <c r="AF125" s="253"/>
      <c r="AG125" s="150"/>
    </row>
    <row r="126" spans="1:43" x14ac:dyDescent="0.3">
      <c r="P126"/>
      <c r="Q126" s="183"/>
      <c r="S126" s="183"/>
      <c r="T126"/>
      <c r="U126"/>
      <c r="V126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253"/>
      <c r="AG126"/>
    </row>
    <row r="127" spans="1:43" x14ac:dyDescent="0.3">
      <c r="P127"/>
      <c r="Q127" s="183"/>
      <c r="S127" s="183"/>
      <c r="T127"/>
      <c r="U127"/>
      <c r="V127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253"/>
      <c r="AG127"/>
    </row>
    <row r="128" spans="1:43" x14ac:dyDescent="0.3">
      <c r="P128"/>
      <c r="Q128" s="183"/>
      <c r="S128" s="183"/>
      <c r="T128"/>
      <c r="U128"/>
      <c r="V128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253"/>
      <c r="AG128"/>
    </row>
    <row r="129" spans="14:40" x14ac:dyDescent="0.3">
      <c r="P129"/>
      <c r="Q129" s="183"/>
      <c r="S129" s="183"/>
      <c r="T129"/>
      <c r="U129"/>
      <c r="V129"/>
      <c r="W129" s="183"/>
      <c r="X129" s="183"/>
      <c r="Y129" s="183"/>
      <c r="Z129" s="183"/>
      <c r="AA129" s="183"/>
      <c r="AB129" s="183"/>
      <c r="AC129" s="183"/>
      <c r="AD129"/>
      <c r="AE129" s="183"/>
      <c r="AF129" s="253"/>
      <c r="AG129"/>
    </row>
    <row r="130" spans="14:40" x14ac:dyDescent="0.3">
      <c r="P130"/>
      <c r="Q130" s="183"/>
      <c r="S130" s="183"/>
      <c r="T130"/>
      <c r="U130"/>
      <c r="V130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253"/>
      <c r="AG130" s="197"/>
    </row>
    <row r="131" spans="14:40" x14ac:dyDescent="0.3">
      <c r="P131"/>
      <c r="Q131" s="183"/>
      <c r="S131" s="183"/>
      <c r="T131"/>
      <c r="U131"/>
      <c r="V131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253"/>
      <c r="AG131" s="197"/>
    </row>
    <row r="132" spans="14:40" x14ac:dyDescent="0.3">
      <c r="P132"/>
      <c r="Q132" s="183"/>
      <c r="S132" s="183"/>
      <c r="T132"/>
      <c r="U132"/>
      <c r="V132"/>
      <c r="W132" s="183"/>
      <c r="X132" s="183"/>
      <c r="Y132" s="183"/>
      <c r="Z132" s="183"/>
      <c r="AA132" s="183"/>
      <c r="AB132" s="183"/>
      <c r="AC132" s="183"/>
      <c r="AD132"/>
      <c r="AE132" s="183"/>
      <c r="AF132" s="253"/>
      <c r="AG132" s="197"/>
    </row>
    <row r="133" spans="14:40" x14ac:dyDescent="0.3">
      <c r="P133"/>
      <c r="Q133" s="183"/>
      <c r="S133" s="183"/>
      <c r="T133"/>
      <c r="U133"/>
      <c r="V133"/>
      <c r="W133" s="183"/>
      <c r="X133" s="183"/>
      <c r="Y133" s="183"/>
      <c r="Z133" s="183"/>
      <c r="AA133" s="183"/>
      <c r="AB133" s="183"/>
      <c r="AC133" s="183"/>
      <c r="AD133"/>
      <c r="AE133" s="183"/>
      <c r="AF133" s="253"/>
      <c r="AG133" s="197"/>
    </row>
    <row r="134" spans="14:40" x14ac:dyDescent="0.3">
      <c r="P134"/>
      <c r="Q134" s="183"/>
      <c r="S134" s="183"/>
      <c r="T134"/>
      <c r="U134"/>
      <c r="V134"/>
      <c r="W134" s="183"/>
      <c r="X134" s="183"/>
      <c r="Y134" s="183"/>
      <c r="Z134" s="183"/>
      <c r="AA134" s="183"/>
      <c r="AB134" s="183"/>
      <c r="AC134" s="183"/>
      <c r="AD134"/>
      <c r="AE134" s="183"/>
      <c r="AF134" s="253"/>
      <c r="AG134" s="197"/>
    </row>
    <row r="135" spans="14:40" x14ac:dyDescent="0.3">
      <c r="P135"/>
      <c r="Q135" s="183"/>
      <c r="S135" s="183"/>
      <c r="T135"/>
      <c r="U135"/>
      <c r="V135"/>
      <c r="W135" s="183"/>
      <c r="X135" s="183"/>
      <c r="Y135" s="183"/>
      <c r="Z135" s="183"/>
      <c r="AA135" s="183"/>
      <c r="AB135" s="183"/>
      <c r="AC135" s="183"/>
      <c r="AD135"/>
      <c r="AE135" s="183"/>
      <c r="AF135" s="253"/>
      <c r="AG135" s="197"/>
    </row>
    <row r="136" spans="14:40" x14ac:dyDescent="0.3">
      <c r="P136"/>
      <c r="Q136" s="183"/>
      <c r="S136"/>
      <c r="T136"/>
      <c r="U136"/>
      <c r="V136"/>
      <c r="W136"/>
      <c r="X136"/>
      <c r="Y136"/>
      <c r="Z136"/>
      <c r="AA136"/>
      <c r="AB136"/>
      <c r="AC136"/>
      <c r="AD136"/>
      <c r="AE136" s="254"/>
      <c r="AF136" s="253"/>
      <c r="AG136" s="165"/>
    </row>
    <row r="137" spans="14:40" x14ac:dyDescent="0.3">
      <c r="P137"/>
      <c r="Q137" s="183"/>
      <c r="S137"/>
      <c r="T137"/>
      <c r="U137"/>
      <c r="V137"/>
      <c r="W137"/>
      <c r="X137"/>
      <c r="Y137"/>
      <c r="Z137"/>
      <c r="AA137"/>
      <c r="AB137"/>
      <c r="AC137"/>
      <c r="AD137"/>
      <c r="AE137" s="254"/>
      <c r="AF137" s="253"/>
      <c r="AG137" s="165"/>
    </row>
    <row r="138" spans="14:40" x14ac:dyDescent="0.3">
      <c r="P138"/>
      <c r="Q138" s="183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253"/>
      <c r="AG138" s="165"/>
    </row>
    <row r="139" spans="14:40" x14ac:dyDescent="0.3">
      <c r="P139"/>
      <c r="Q139" s="183"/>
      <c r="S139"/>
      <c r="T139"/>
      <c r="U139"/>
      <c r="V139"/>
      <c r="W139"/>
      <c r="X139"/>
      <c r="Y139"/>
      <c r="Z139"/>
      <c r="AA139"/>
      <c r="AB139"/>
      <c r="AC139"/>
      <c r="AD139"/>
      <c r="AE139" s="254"/>
      <c r="AF139" s="253"/>
      <c r="AG139" s="165"/>
    </row>
    <row r="140" spans="14:40" x14ac:dyDescent="0.3">
      <c r="P140"/>
      <c r="Q140" s="183"/>
      <c r="S140" s="183"/>
      <c r="T140"/>
      <c r="U140"/>
      <c r="V140"/>
      <c r="W140" s="183"/>
      <c r="X140" s="183"/>
      <c r="Y140" s="183"/>
      <c r="Z140" s="183"/>
      <c r="AA140" s="183"/>
      <c r="AB140" s="183"/>
      <c r="AC140" s="183"/>
      <c r="AD140" s="253"/>
      <c r="AE140" s="183"/>
      <c r="AF140" s="253"/>
      <c r="AG140" s="197"/>
    </row>
    <row r="141" spans="14:40" x14ac:dyDescent="0.3">
      <c r="P141"/>
      <c r="Q141" s="183"/>
      <c r="S141" s="183"/>
      <c r="T141"/>
      <c r="U141"/>
      <c r="V141"/>
      <c r="W141" s="183"/>
      <c r="X141" s="183"/>
      <c r="Y141" s="183"/>
      <c r="Z141" s="183"/>
      <c r="AA141" s="183"/>
      <c r="AB141" s="183"/>
      <c r="AC141" s="183"/>
      <c r="AD141" s="253"/>
      <c r="AE141" s="183"/>
      <c r="AF141" s="253"/>
      <c r="AG141" s="197"/>
    </row>
    <row r="143" spans="14:40" x14ac:dyDescent="0.3">
      <c r="N143"/>
      <c r="O143" s="252"/>
      <c r="P143" s="252"/>
      <c r="Q143"/>
      <c r="R143"/>
      <c r="T143"/>
      <c r="U143"/>
      <c r="Z143"/>
      <c r="AA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/>
    </row>
    <row r="144" spans="14:40" x14ac:dyDescent="0.3">
      <c r="N144"/>
      <c r="O144" s="252"/>
      <c r="P144" s="252"/>
      <c r="Q144"/>
      <c r="R144"/>
      <c r="T144"/>
      <c r="U144"/>
      <c r="Z144"/>
      <c r="AA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/>
    </row>
    <row r="145" spans="1:40" x14ac:dyDescent="0.3">
      <c r="A145" s="193"/>
      <c r="N145" s="197"/>
      <c r="O145" s="256"/>
      <c r="P145" s="256"/>
      <c r="Q145" s="197"/>
      <c r="R145" s="197"/>
      <c r="T145"/>
      <c r="U145" s="197"/>
      <c r="Z145"/>
      <c r="AA145" s="183"/>
      <c r="AC145"/>
      <c r="AD145"/>
      <c r="AE145"/>
      <c r="AF145"/>
      <c r="AG145"/>
      <c r="AH145"/>
      <c r="AI145"/>
      <c r="AJ145"/>
      <c r="AK145"/>
      <c r="AL145" s="254"/>
      <c r="AM145"/>
      <c r="AN145" s="197"/>
    </row>
    <row r="146" spans="1:40" x14ac:dyDescent="0.3">
      <c r="C146" s="131"/>
      <c r="G146" s="132"/>
      <c r="H146" s="132"/>
      <c r="I146" s="132"/>
      <c r="J146" s="132"/>
    </row>
    <row r="147" spans="1:40" x14ac:dyDescent="0.3">
      <c r="G147" s="132"/>
      <c r="H147" s="132"/>
      <c r="I147" s="132"/>
      <c r="J147" s="132"/>
    </row>
    <row r="148" spans="1:40" x14ac:dyDescent="0.3">
      <c r="G148" s="132"/>
      <c r="H148" s="132"/>
      <c r="I148" s="132"/>
      <c r="J148" s="132"/>
    </row>
    <row r="149" spans="1:40" x14ac:dyDescent="0.3">
      <c r="C149" s="131"/>
      <c r="G149" s="132"/>
      <c r="H149" s="132"/>
      <c r="I149" s="132"/>
      <c r="J149" s="132"/>
    </row>
    <row r="152" spans="1:40" x14ac:dyDescent="0.3">
      <c r="C152" s="131"/>
      <c r="G152" s="132"/>
      <c r="H152" s="132"/>
      <c r="I152" s="132"/>
      <c r="J152" s="132"/>
    </row>
    <row r="153" spans="1:40" x14ac:dyDescent="0.3">
      <c r="C153" s="131"/>
      <c r="G153" s="132"/>
      <c r="H153" s="132"/>
      <c r="I153" s="132"/>
      <c r="J153" s="132"/>
    </row>
    <row r="154" spans="1:40" x14ac:dyDescent="0.3">
      <c r="C154" s="131"/>
      <c r="G154" s="132"/>
      <c r="H154" s="132"/>
      <c r="I154" s="132"/>
      <c r="J154" s="132"/>
    </row>
    <row r="155" spans="1:40" x14ac:dyDescent="0.3">
      <c r="C155" s="131"/>
      <c r="G155" s="132"/>
      <c r="H155" s="132"/>
      <c r="I155" s="132"/>
      <c r="J155" s="132"/>
    </row>
    <row r="156" spans="1:40" x14ac:dyDescent="0.3">
      <c r="C156" s="131"/>
      <c r="G156" s="132"/>
      <c r="H156" s="132"/>
      <c r="I156" s="132"/>
      <c r="J156" s="132"/>
    </row>
    <row r="157" spans="1:40" x14ac:dyDescent="0.3">
      <c r="C157" s="131"/>
      <c r="G157" s="132"/>
      <c r="H157" s="132"/>
      <c r="I157" s="132"/>
      <c r="J157" s="132"/>
    </row>
    <row r="158" spans="1:40" x14ac:dyDescent="0.3">
      <c r="C158" s="131"/>
      <c r="G158" s="132"/>
      <c r="H158" s="132"/>
      <c r="I158" s="132"/>
      <c r="J158" s="132"/>
    </row>
    <row r="159" spans="1:40" x14ac:dyDescent="0.3">
      <c r="C159" s="131"/>
      <c r="G159" s="132"/>
      <c r="H159" s="132"/>
      <c r="I159" s="132"/>
      <c r="J159" s="132"/>
    </row>
    <row r="160" spans="1:40" x14ac:dyDescent="0.3">
      <c r="C160" s="131"/>
      <c r="G160" s="132"/>
      <c r="H160" s="132"/>
      <c r="I160" s="132"/>
      <c r="J160" s="132"/>
    </row>
    <row r="161" spans="3:10" x14ac:dyDescent="0.3">
      <c r="C161" s="131"/>
      <c r="G161" s="132"/>
      <c r="H161" s="132"/>
      <c r="I161" s="132"/>
      <c r="J161" s="132"/>
    </row>
    <row r="162" spans="3:10" x14ac:dyDescent="0.3">
      <c r="C162" s="131"/>
      <c r="G162" s="132"/>
      <c r="H162" s="132"/>
      <c r="I162" s="132"/>
      <c r="J162" s="132"/>
    </row>
    <row r="163" spans="3:10" x14ac:dyDescent="0.3">
      <c r="C163" s="131"/>
      <c r="G163" s="132"/>
      <c r="H163" s="132"/>
      <c r="I163" s="132"/>
      <c r="J163" s="132"/>
    </row>
    <row r="164" spans="3:10" x14ac:dyDescent="0.3">
      <c r="C164" s="131"/>
      <c r="G164" s="132"/>
      <c r="H164" s="132"/>
      <c r="I164" s="132"/>
      <c r="J164" s="132"/>
    </row>
    <row r="165" spans="3:10" x14ac:dyDescent="0.3">
      <c r="C165" s="131"/>
      <c r="G165" s="132"/>
      <c r="H165" s="132"/>
      <c r="I165" s="132"/>
      <c r="J165" s="132"/>
    </row>
    <row r="166" spans="3:10" x14ac:dyDescent="0.3">
      <c r="C166" s="131"/>
      <c r="G166" s="132"/>
      <c r="H166" s="132"/>
      <c r="I166" s="132"/>
      <c r="J166" s="132"/>
    </row>
    <row r="167" spans="3:10" x14ac:dyDescent="0.3">
      <c r="C167" s="131"/>
    </row>
    <row r="168" spans="3:10" x14ac:dyDescent="0.3">
      <c r="C168" s="131"/>
    </row>
    <row r="169" spans="3:10" x14ac:dyDescent="0.3">
      <c r="C169" s="131"/>
    </row>
    <row r="170" spans="3:10" x14ac:dyDescent="0.3">
      <c r="C170" s="131"/>
    </row>
    <row r="171" spans="3:10" x14ac:dyDescent="0.3">
      <c r="C171" s="131"/>
    </row>
    <row r="172" spans="3:10" x14ac:dyDescent="0.3">
      <c r="C172" s="131"/>
    </row>
    <row r="173" spans="3:10" x14ac:dyDescent="0.3">
      <c r="C173" s="131"/>
    </row>
    <row r="174" spans="3:10" x14ac:dyDescent="0.3">
      <c r="C174" s="131"/>
    </row>
    <row r="175" spans="3:10" x14ac:dyDescent="0.3">
      <c r="C175" s="131"/>
    </row>
    <row r="176" spans="3:10" x14ac:dyDescent="0.3">
      <c r="C176" s="131"/>
    </row>
    <row r="177" spans="3:3" x14ac:dyDescent="0.3">
      <c r="C177" s="131"/>
    </row>
    <row r="178" spans="3:3" x14ac:dyDescent="0.3">
      <c r="C178" s="131"/>
    </row>
    <row r="179" spans="3:3" x14ac:dyDescent="0.3">
      <c r="C179" s="131"/>
    </row>
    <row r="180" spans="3:3" x14ac:dyDescent="0.3">
      <c r="C180" s="131"/>
    </row>
    <row r="181" spans="3:3" x14ac:dyDescent="0.3">
      <c r="C181" s="131"/>
    </row>
    <row r="182" spans="3:3" x14ac:dyDescent="0.3">
      <c r="C182" s="131"/>
    </row>
    <row r="183" spans="3:3" x14ac:dyDescent="0.3">
      <c r="C183" s="131"/>
    </row>
    <row r="184" spans="3:3" x14ac:dyDescent="0.3">
      <c r="C184" s="131"/>
    </row>
    <row r="185" spans="3:3" x14ac:dyDescent="0.3">
      <c r="C185" s="131"/>
    </row>
    <row r="186" spans="3:3" x14ac:dyDescent="0.3">
      <c r="C186" s="131"/>
    </row>
    <row r="187" spans="3:3" x14ac:dyDescent="0.3">
      <c r="C187" s="131"/>
    </row>
    <row r="188" spans="3:3" x14ac:dyDescent="0.3">
      <c r="C188" s="131"/>
    </row>
    <row r="189" spans="3:3" x14ac:dyDescent="0.3">
      <c r="C189" s="131"/>
    </row>
    <row r="190" spans="3:3" x14ac:dyDescent="0.3">
      <c r="C190" s="131"/>
    </row>
    <row r="191" spans="3:3" x14ac:dyDescent="0.3">
      <c r="C191" s="131"/>
    </row>
    <row r="192" spans="3:3" x14ac:dyDescent="0.3">
      <c r="C192" s="131"/>
    </row>
    <row r="193" spans="3:3" x14ac:dyDescent="0.3">
      <c r="C193" s="131"/>
    </row>
    <row r="194" spans="3:3" x14ac:dyDescent="0.3">
      <c r="C194" s="131"/>
    </row>
    <row r="195" spans="3:3" x14ac:dyDescent="0.3">
      <c r="C195" s="131"/>
    </row>
    <row r="196" spans="3:3" x14ac:dyDescent="0.3">
      <c r="C196" s="131"/>
    </row>
    <row r="197" spans="3:3" x14ac:dyDescent="0.3">
      <c r="C197" s="131"/>
    </row>
    <row r="198" spans="3:3" x14ac:dyDescent="0.3">
      <c r="C198" s="131"/>
    </row>
    <row r="199" spans="3:3" x14ac:dyDescent="0.3">
      <c r="C199" s="131"/>
    </row>
    <row r="200" spans="3:3" x14ac:dyDescent="0.3">
      <c r="C200" s="131"/>
    </row>
    <row r="201" spans="3:3" x14ac:dyDescent="0.3">
      <c r="C201" s="131"/>
    </row>
    <row r="202" spans="3:3" x14ac:dyDescent="0.3">
      <c r="C202" s="131"/>
    </row>
    <row r="203" spans="3:3" x14ac:dyDescent="0.3">
      <c r="C203" s="131"/>
    </row>
    <row r="204" spans="3:3" x14ac:dyDescent="0.3">
      <c r="C204" s="131"/>
    </row>
    <row r="205" spans="3:3" x14ac:dyDescent="0.3">
      <c r="C205" s="131"/>
    </row>
    <row r="206" spans="3:3" x14ac:dyDescent="0.3">
      <c r="C206" s="131"/>
    </row>
    <row r="207" spans="3:3" x14ac:dyDescent="0.3">
      <c r="C207" s="131"/>
    </row>
    <row r="208" spans="3:3" x14ac:dyDescent="0.3">
      <c r="C208" s="131"/>
    </row>
    <row r="209" spans="3:3" x14ac:dyDescent="0.3">
      <c r="C209" s="131"/>
    </row>
    <row r="210" spans="3:3" x14ac:dyDescent="0.3">
      <c r="C210" s="131"/>
    </row>
    <row r="211" spans="3:3" x14ac:dyDescent="0.3">
      <c r="C211" s="131"/>
    </row>
    <row r="212" spans="3:3" x14ac:dyDescent="0.3">
      <c r="C212" s="131"/>
    </row>
    <row r="213" spans="3:3" x14ac:dyDescent="0.3">
      <c r="C213" s="131"/>
    </row>
    <row r="214" spans="3:3" x14ac:dyDescent="0.3">
      <c r="C214" s="131"/>
    </row>
    <row r="215" spans="3:3" x14ac:dyDescent="0.3">
      <c r="C215" s="131"/>
    </row>
    <row r="216" spans="3:3" x14ac:dyDescent="0.3">
      <c r="C216" s="131"/>
    </row>
    <row r="217" spans="3:3" x14ac:dyDescent="0.3">
      <c r="C217" s="131"/>
    </row>
    <row r="218" spans="3:3" x14ac:dyDescent="0.3">
      <c r="C218" s="131"/>
    </row>
    <row r="219" spans="3:3" x14ac:dyDescent="0.3">
      <c r="C219" s="131"/>
    </row>
    <row r="220" spans="3:3" x14ac:dyDescent="0.3">
      <c r="C220" s="131"/>
    </row>
    <row r="221" spans="3:3" x14ac:dyDescent="0.3">
      <c r="C221" s="131"/>
    </row>
    <row r="222" spans="3:3" x14ac:dyDescent="0.3">
      <c r="C222" s="131"/>
    </row>
    <row r="223" spans="3:3" x14ac:dyDescent="0.3">
      <c r="C223" s="131"/>
    </row>
    <row r="224" spans="3:3" x14ac:dyDescent="0.3">
      <c r="C224" s="131"/>
    </row>
    <row r="225" spans="3:3" x14ac:dyDescent="0.3">
      <c r="C225" s="131"/>
    </row>
    <row r="226" spans="3:3" x14ac:dyDescent="0.3">
      <c r="C226" s="131"/>
    </row>
    <row r="227" spans="3:3" x14ac:dyDescent="0.3">
      <c r="C227" s="131"/>
    </row>
    <row r="228" spans="3:3" x14ac:dyDescent="0.3">
      <c r="C228" s="131"/>
    </row>
    <row r="229" spans="3:3" x14ac:dyDescent="0.3">
      <c r="C229" s="131"/>
    </row>
    <row r="230" spans="3:3" x14ac:dyDescent="0.3">
      <c r="C230" s="131"/>
    </row>
    <row r="231" spans="3:3" x14ac:dyDescent="0.3">
      <c r="C231" s="131"/>
    </row>
    <row r="232" spans="3:3" x14ac:dyDescent="0.3">
      <c r="C232" s="131"/>
    </row>
    <row r="233" spans="3:3" x14ac:dyDescent="0.3">
      <c r="C233" s="131"/>
    </row>
    <row r="234" spans="3:3" x14ac:dyDescent="0.3">
      <c r="C234" s="131"/>
    </row>
    <row r="235" spans="3:3" x14ac:dyDescent="0.3">
      <c r="C235" s="131"/>
    </row>
    <row r="236" spans="3:3" x14ac:dyDescent="0.3">
      <c r="C236" s="131"/>
    </row>
    <row r="237" spans="3:3" x14ac:dyDescent="0.3">
      <c r="C237" s="131"/>
    </row>
    <row r="238" spans="3:3" x14ac:dyDescent="0.3">
      <c r="C238" s="131"/>
    </row>
    <row r="239" spans="3:3" x14ac:dyDescent="0.3">
      <c r="C239" s="131"/>
    </row>
    <row r="240" spans="3:3" x14ac:dyDescent="0.3">
      <c r="C240" s="131"/>
    </row>
    <row r="241" spans="3:3" x14ac:dyDescent="0.3">
      <c r="C241" s="131"/>
    </row>
    <row r="242" spans="3:3" x14ac:dyDescent="0.3">
      <c r="C242" s="131"/>
    </row>
    <row r="243" spans="3:3" x14ac:dyDescent="0.3">
      <c r="C243" s="131"/>
    </row>
    <row r="244" spans="3:3" x14ac:dyDescent="0.3">
      <c r="C244" s="131"/>
    </row>
    <row r="245" spans="3:3" x14ac:dyDescent="0.3">
      <c r="C245" s="132"/>
    </row>
    <row r="246" spans="3:3" x14ac:dyDescent="0.3">
      <c r="C246" s="132"/>
    </row>
    <row r="247" spans="3:3" x14ac:dyDescent="0.3">
      <c r="C247" s="132"/>
    </row>
    <row r="248" spans="3:3" x14ac:dyDescent="0.3">
      <c r="C248" s="132"/>
    </row>
    <row r="249" spans="3:3" x14ac:dyDescent="0.3">
      <c r="C249" s="132"/>
    </row>
    <row r="250" spans="3:3" x14ac:dyDescent="0.3">
      <c r="C250" s="132"/>
    </row>
    <row r="251" spans="3:3" x14ac:dyDescent="0.3">
      <c r="C251" s="132"/>
    </row>
    <row r="252" spans="3:3" x14ac:dyDescent="0.3">
      <c r="C252" s="132"/>
    </row>
    <row r="253" spans="3:3" x14ac:dyDescent="0.3">
      <c r="C253" s="132"/>
    </row>
    <row r="254" spans="3:3" x14ac:dyDescent="0.3">
      <c r="C254" s="132"/>
    </row>
    <row r="255" spans="3:3" x14ac:dyDescent="0.3">
      <c r="C255" s="132"/>
    </row>
    <row r="256" spans="3:3" x14ac:dyDescent="0.3">
      <c r="C256" s="132"/>
    </row>
    <row r="257" spans="3:3" x14ac:dyDescent="0.3">
      <c r="C257" s="132"/>
    </row>
    <row r="258" spans="3:3" x14ac:dyDescent="0.3">
      <c r="C258" s="132"/>
    </row>
    <row r="259" spans="3:3" x14ac:dyDescent="0.3">
      <c r="C259" s="132"/>
    </row>
    <row r="260" spans="3:3" x14ac:dyDescent="0.3">
      <c r="C260" s="132"/>
    </row>
    <row r="261" spans="3:3" x14ac:dyDescent="0.3">
      <c r="C261" s="132"/>
    </row>
    <row r="262" spans="3:3" x14ac:dyDescent="0.3">
      <c r="C262" s="132"/>
    </row>
    <row r="263" spans="3:3" x14ac:dyDescent="0.3">
      <c r="C263" s="132"/>
    </row>
    <row r="264" spans="3:3" x14ac:dyDescent="0.3">
      <c r="C264" s="132"/>
    </row>
    <row r="265" spans="3:3" x14ac:dyDescent="0.3">
      <c r="C265" s="132"/>
    </row>
    <row r="266" spans="3:3" x14ac:dyDescent="0.3">
      <c r="C266" s="132"/>
    </row>
    <row r="267" spans="3:3" x14ac:dyDescent="0.3">
      <c r="C267" s="132"/>
    </row>
    <row r="268" spans="3:3" x14ac:dyDescent="0.3">
      <c r="C268" s="132"/>
    </row>
    <row r="269" spans="3:3" x14ac:dyDescent="0.3">
      <c r="C269" s="132"/>
    </row>
    <row r="270" spans="3:3" x14ac:dyDescent="0.3">
      <c r="C270" s="132"/>
    </row>
    <row r="271" spans="3:3" x14ac:dyDescent="0.3">
      <c r="C271" s="132"/>
    </row>
    <row r="272" spans="3:3" x14ac:dyDescent="0.3">
      <c r="C272" s="132"/>
    </row>
    <row r="273" spans="3:3" x14ac:dyDescent="0.3">
      <c r="C273" s="132"/>
    </row>
    <row r="274" spans="3:3" x14ac:dyDescent="0.3">
      <c r="C274" s="132"/>
    </row>
    <row r="275" spans="3:3" x14ac:dyDescent="0.3">
      <c r="C275" s="132"/>
    </row>
    <row r="276" spans="3:3" x14ac:dyDescent="0.3">
      <c r="C276" s="132"/>
    </row>
    <row r="277" spans="3:3" x14ac:dyDescent="0.3">
      <c r="C277" s="132"/>
    </row>
    <row r="278" spans="3:3" x14ac:dyDescent="0.3">
      <c r="C278" s="132"/>
    </row>
    <row r="279" spans="3:3" x14ac:dyDescent="0.3">
      <c r="C279" s="132"/>
    </row>
    <row r="280" spans="3:3" x14ac:dyDescent="0.3">
      <c r="C280" s="132"/>
    </row>
    <row r="281" spans="3:3" x14ac:dyDescent="0.3">
      <c r="C281" s="132"/>
    </row>
    <row r="282" spans="3:3" x14ac:dyDescent="0.3">
      <c r="C282" s="132"/>
    </row>
    <row r="283" spans="3:3" x14ac:dyDescent="0.3">
      <c r="C283" s="132"/>
    </row>
    <row r="284" spans="3:3" x14ac:dyDescent="0.3">
      <c r="C284" s="132"/>
    </row>
    <row r="285" spans="3:3" x14ac:dyDescent="0.3">
      <c r="C285" s="132"/>
    </row>
    <row r="286" spans="3:3" x14ac:dyDescent="0.3">
      <c r="C286" s="132"/>
    </row>
    <row r="287" spans="3:3" x14ac:dyDescent="0.3">
      <c r="C287" s="132"/>
    </row>
    <row r="288" spans="3:3" x14ac:dyDescent="0.3">
      <c r="C288" s="132"/>
    </row>
    <row r="289" spans="3:3" x14ac:dyDescent="0.3">
      <c r="C289" s="132"/>
    </row>
    <row r="290" spans="3:3" x14ac:dyDescent="0.3">
      <c r="C290" s="132"/>
    </row>
    <row r="291" spans="3:3" x14ac:dyDescent="0.3">
      <c r="C291" s="132"/>
    </row>
    <row r="292" spans="3:3" x14ac:dyDescent="0.3">
      <c r="C292" s="132"/>
    </row>
    <row r="293" spans="3:3" x14ac:dyDescent="0.3">
      <c r="C293" s="132"/>
    </row>
    <row r="294" spans="3:3" x14ac:dyDescent="0.3">
      <c r="C294" s="132"/>
    </row>
    <row r="295" spans="3:3" x14ac:dyDescent="0.3">
      <c r="C295" s="132"/>
    </row>
    <row r="296" spans="3:3" x14ac:dyDescent="0.3">
      <c r="C296" s="132"/>
    </row>
    <row r="297" spans="3:3" x14ac:dyDescent="0.3">
      <c r="C297" s="132"/>
    </row>
    <row r="298" spans="3:3" x14ac:dyDescent="0.3">
      <c r="C298" s="132"/>
    </row>
    <row r="299" spans="3:3" x14ac:dyDescent="0.3">
      <c r="C299" s="132"/>
    </row>
    <row r="300" spans="3:3" x14ac:dyDescent="0.3">
      <c r="C300" s="132"/>
    </row>
    <row r="301" spans="3:3" x14ac:dyDescent="0.3">
      <c r="C301" s="132"/>
    </row>
    <row r="302" spans="3:3" x14ac:dyDescent="0.3">
      <c r="C302" s="132"/>
    </row>
    <row r="303" spans="3:3" x14ac:dyDescent="0.3">
      <c r="C303" s="132"/>
    </row>
    <row r="304" spans="3:3" x14ac:dyDescent="0.3">
      <c r="C304" s="132"/>
    </row>
    <row r="305" spans="3:3" x14ac:dyDescent="0.3">
      <c r="C305" s="132"/>
    </row>
    <row r="306" spans="3:3" x14ac:dyDescent="0.3">
      <c r="C306" s="132"/>
    </row>
    <row r="307" spans="3:3" x14ac:dyDescent="0.3">
      <c r="C307" s="132"/>
    </row>
    <row r="308" spans="3:3" x14ac:dyDescent="0.3">
      <c r="C308" s="132"/>
    </row>
    <row r="309" spans="3:3" x14ac:dyDescent="0.3">
      <c r="C309" s="132"/>
    </row>
    <row r="310" spans="3:3" x14ac:dyDescent="0.3">
      <c r="C310" s="132"/>
    </row>
    <row r="311" spans="3:3" x14ac:dyDescent="0.3">
      <c r="C311" s="132"/>
    </row>
    <row r="312" spans="3:3" x14ac:dyDescent="0.3">
      <c r="C312" s="132"/>
    </row>
    <row r="313" spans="3:3" x14ac:dyDescent="0.3">
      <c r="C313" s="132"/>
    </row>
    <row r="314" spans="3:3" x14ac:dyDescent="0.3">
      <c r="C314" s="132"/>
    </row>
    <row r="315" spans="3:3" x14ac:dyDescent="0.3">
      <c r="C315" s="132"/>
    </row>
    <row r="316" spans="3:3" x14ac:dyDescent="0.3">
      <c r="C316" s="132"/>
    </row>
    <row r="317" spans="3:3" x14ac:dyDescent="0.3">
      <c r="C317" s="132"/>
    </row>
    <row r="318" spans="3:3" x14ac:dyDescent="0.3">
      <c r="C318" s="132"/>
    </row>
    <row r="319" spans="3:3" x14ac:dyDescent="0.3">
      <c r="C319" s="132"/>
    </row>
    <row r="320" spans="3:3" x14ac:dyDescent="0.3">
      <c r="C320" s="132"/>
    </row>
    <row r="321" spans="3:3" x14ac:dyDescent="0.3">
      <c r="C321" s="132"/>
    </row>
    <row r="322" spans="3:3" x14ac:dyDescent="0.3">
      <c r="C322" s="132"/>
    </row>
    <row r="323" spans="3:3" x14ac:dyDescent="0.3">
      <c r="C323" s="132"/>
    </row>
    <row r="324" spans="3:3" x14ac:dyDescent="0.3">
      <c r="C324" s="132"/>
    </row>
    <row r="325" spans="3:3" x14ac:dyDescent="0.3">
      <c r="C325" s="132"/>
    </row>
    <row r="326" spans="3:3" x14ac:dyDescent="0.3">
      <c r="C326" s="132"/>
    </row>
    <row r="327" spans="3:3" x14ac:dyDescent="0.3">
      <c r="C327" s="132"/>
    </row>
    <row r="328" spans="3:3" x14ac:dyDescent="0.3">
      <c r="C328" s="132"/>
    </row>
    <row r="329" spans="3:3" x14ac:dyDescent="0.3">
      <c r="C329" s="132"/>
    </row>
    <row r="330" spans="3:3" x14ac:dyDescent="0.3">
      <c r="C330" s="132"/>
    </row>
    <row r="331" spans="3:3" x14ac:dyDescent="0.3">
      <c r="C331" s="132"/>
    </row>
    <row r="332" spans="3:3" x14ac:dyDescent="0.3">
      <c r="C332" s="132"/>
    </row>
    <row r="333" spans="3:3" x14ac:dyDescent="0.3">
      <c r="C333" s="132"/>
    </row>
    <row r="334" spans="3:3" x14ac:dyDescent="0.3">
      <c r="C334" s="132"/>
    </row>
    <row r="335" spans="3:3" x14ac:dyDescent="0.3">
      <c r="C335" s="132"/>
    </row>
    <row r="336" spans="3:3" x14ac:dyDescent="0.3">
      <c r="C336" s="132"/>
    </row>
    <row r="337" spans="3:3" x14ac:dyDescent="0.3">
      <c r="C337" s="132"/>
    </row>
    <row r="338" spans="3:3" x14ac:dyDescent="0.3">
      <c r="C338" s="132"/>
    </row>
    <row r="339" spans="3:3" x14ac:dyDescent="0.3">
      <c r="C339" s="132"/>
    </row>
    <row r="340" spans="3:3" x14ac:dyDescent="0.3">
      <c r="C340" s="132"/>
    </row>
    <row r="341" spans="3:3" x14ac:dyDescent="0.3">
      <c r="C341" s="132"/>
    </row>
    <row r="342" spans="3:3" x14ac:dyDescent="0.3">
      <c r="C342" s="132"/>
    </row>
    <row r="343" spans="3:3" x14ac:dyDescent="0.3">
      <c r="C343" s="132"/>
    </row>
    <row r="344" spans="3:3" x14ac:dyDescent="0.3">
      <c r="C344" s="132"/>
    </row>
    <row r="345" spans="3:3" x14ac:dyDescent="0.3">
      <c r="C345" s="132"/>
    </row>
    <row r="346" spans="3:3" x14ac:dyDescent="0.3">
      <c r="C346" s="132"/>
    </row>
    <row r="347" spans="3:3" x14ac:dyDescent="0.3">
      <c r="C347" s="132"/>
    </row>
    <row r="348" spans="3:3" x14ac:dyDescent="0.3">
      <c r="C348" s="132"/>
    </row>
    <row r="349" spans="3:3" x14ac:dyDescent="0.3">
      <c r="C349" s="132"/>
    </row>
    <row r="350" spans="3:3" x14ac:dyDescent="0.3">
      <c r="C350" s="132"/>
    </row>
    <row r="351" spans="3:3" x14ac:dyDescent="0.3">
      <c r="C351" s="132"/>
    </row>
    <row r="352" spans="3:3" x14ac:dyDescent="0.3">
      <c r="C352" s="132"/>
    </row>
    <row r="353" spans="3:3" x14ac:dyDescent="0.3">
      <c r="C353" s="132"/>
    </row>
    <row r="354" spans="3:3" x14ac:dyDescent="0.3">
      <c r="C354" s="132"/>
    </row>
    <row r="355" spans="3:3" x14ac:dyDescent="0.3">
      <c r="C355" s="132"/>
    </row>
    <row r="356" spans="3:3" x14ac:dyDescent="0.3">
      <c r="C356" s="132"/>
    </row>
    <row r="357" spans="3:3" x14ac:dyDescent="0.3">
      <c r="C357" s="132"/>
    </row>
    <row r="358" spans="3:3" x14ac:dyDescent="0.3">
      <c r="C358" s="132"/>
    </row>
    <row r="359" spans="3:3" x14ac:dyDescent="0.3">
      <c r="C359" s="132"/>
    </row>
    <row r="360" spans="3:3" x14ac:dyDescent="0.3">
      <c r="C360" s="132"/>
    </row>
    <row r="361" spans="3:3" x14ac:dyDescent="0.3">
      <c r="C361" s="132"/>
    </row>
    <row r="362" spans="3:3" x14ac:dyDescent="0.3">
      <c r="C362" s="132"/>
    </row>
    <row r="363" spans="3:3" x14ac:dyDescent="0.3">
      <c r="C363" s="132"/>
    </row>
    <row r="364" spans="3:3" x14ac:dyDescent="0.3">
      <c r="C364" s="132"/>
    </row>
    <row r="365" spans="3:3" x14ac:dyDescent="0.3">
      <c r="C365" s="132"/>
    </row>
    <row r="366" spans="3:3" x14ac:dyDescent="0.3">
      <c r="C366" s="132"/>
    </row>
    <row r="367" spans="3:3" x14ac:dyDescent="0.3">
      <c r="C367" s="132"/>
    </row>
    <row r="368" spans="3:3" x14ac:dyDescent="0.3">
      <c r="C368" s="132"/>
    </row>
    <row r="369" spans="3:3" x14ac:dyDescent="0.3">
      <c r="C369" s="132"/>
    </row>
    <row r="370" spans="3:3" x14ac:dyDescent="0.3">
      <c r="C370" s="132"/>
    </row>
    <row r="371" spans="3:3" x14ac:dyDescent="0.3">
      <c r="C371" s="132"/>
    </row>
    <row r="372" spans="3:3" x14ac:dyDescent="0.3">
      <c r="C372" s="132"/>
    </row>
    <row r="373" spans="3:3" x14ac:dyDescent="0.3">
      <c r="C373" s="132"/>
    </row>
    <row r="374" spans="3:3" x14ac:dyDescent="0.3">
      <c r="C374" s="132"/>
    </row>
    <row r="375" spans="3:3" x14ac:dyDescent="0.3">
      <c r="C375" s="132"/>
    </row>
    <row r="376" spans="3:3" x14ac:dyDescent="0.3">
      <c r="C376" s="132"/>
    </row>
    <row r="377" spans="3:3" x14ac:dyDescent="0.3">
      <c r="C377" s="132"/>
    </row>
    <row r="378" spans="3:3" x14ac:dyDescent="0.3">
      <c r="C378" s="132"/>
    </row>
    <row r="379" spans="3:3" x14ac:dyDescent="0.3">
      <c r="C379" s="132"/>
    </row>
    <row r="380" spans="3:3" x14ac:dyDescent="0.3">
      <c r="C380" s="132"/>
    </row>
    <row r="381" spans="3:3" x14ac:dyDescent="0.3">
      <c r="C381" s="132"/>
    </row>
    <row r="382" spans="3:3" x14ac:dyDescent="0.3">
      <c r="C382" s="132"/>
    </row>
    <row r="383" spans="3:3" x14ac:dyDescent="0.3">
      <c r="C383" s="132"/>
    </row>
    <row r="384" spans="3:3" x14ac:dyDescent="0.3">
      <c r="C384" s="132"/>
    </row>
    <row r="385" spans="3:3" x14ac:dyDescent="0.3">
      <c r="C385" s="132"/>
    </row>
    <row r="386" spans="3:3" x14ac:dyDescent="0.3">
      <c r="C386" s="132"/>
    </row>
    <row r="387" spans="3:3" x14ac:dyDescent="0.3">
      <c r="C387" s="132"/>
    </row>
    <row r="388" spans="3:3" x14ac:dyDescent="0.3">
      <c r="C388" s="132"/>
    </row>
    <row r="389" spans="3:3" x14ac:dyDescent="0.3">
      <c r="C389" s="132"/>
    </row>
    <row r="390" spans="3:3" x14ac:dyDescent="0.3">
      <c r="C390" s="132"/>
    </row>
    <row r="391" spans="3:3" x14ac:dyDescent="0.3">
      <c r="C391" s="132"/>
    </row>
    <row r="392" spans="3:3" x14ac:dyDescent="0.3">
      <c r="C392" s="132"/>
    </row>
    <row r="393" spans="3:3" x14ac:dyDescent="0.3">
      <c r="C393" s="132"/>
    </row>
    <row r="394" spans="3:3" x14ac:dyDescent="0.3">
      <c r="C394" s="132"/>
    </row>
    <row r="395" spans="3:3" x14ac:dyDescent="0.3">
      <c r="C395" s="132"/>
    </row>
    <row r="396" spans="3:3" x14ac:dyDescent="0.3">
      <c r="C396" s="132"/>
    </row>
    <row r="397" spans="3:3" x14ac:dyDescent="0.3">
      <c r="C397" s="132"/>
    </row>
    <row r="398" spans="3:3" x14ac:dyDescent="0.3">
      <c r="C398" s="132"/>
    </row>
    <row r="399" spans="3:3" x14ac:dyDescent="0.3">
      <c r="C399" s="132"/>
    </row>
    <row r="400" spans="3:3" x14ac:dyDescent="0.3">
      <c r="C400" s="132"/>
    </row>
    <row r="401" spans="3:3" x14ac:dyDescent="0.3">
      <c r="C401" s="132"/>
    </row>
    <row r="402" spans="3:3" x14ac:dyDescent="0.3">
      <c r="C402" s="132"/>
    </row>
    <row r="403" spans="3:3" x14ac:dyDescent="0.3">
      <c r="C403" s="132"/>
    </row>
    <row r="404" spans="3:3" x14ac:dyDescent="0.3">
      <c r="C404" s="132"/>
    </row>
    <row r="405" spans="3:3" x14ac:dyDescent="0.3">
      <c r="C405" s="132"/>
    </row>
    <row r="406" spans="3:3" x14ac:dyDescent="0.3">
      <c r="C406" s="132"/>
    </row>
    <row r="407" spans="3:3" x14ac:dyDescent="0.3">
      <c r="C407" s="132"/>
    </row>
    <row r="408" spans="3:3" x14ac:dyDescent="0.3">
      <c r="C408" s="132"/>
    </row>
    <row r="409" spans="3:3" x14ac:dyDescent="0.3">
      <c r="C409" s="132"/>
    </row>
    <row r="410" spans="3:3" x14ac:dyDescent="0.3">
      <c r="C410" s="132"/>
    </row>
    <row r="411" spans="3:3" x14ac:dyDescent="0.3">
      <c r="C411" s="132"/>
    </row>
    <row r="412" spans="3:3" x14ac:dyDescent="0.3">
      <c r="C412" s="132"/>
    </row>
    <row r="413" spans="3:3" x14ac:dyDescent="0.3">
      <c r="C413" s="132"/>
    </row>
    <row r="414" spans="3:3" x14ac:dyDescent="0.3">
      <c r="C414" s="132"/>
    </row>
    <row r="415" spans="3:3" x14ac:dyDescent="0.3">
      <c r="C415" s="132"/>
    </row>
    <row r="416" spans="3:3" x14ac:dyDescent="0.3">
      <c r="C416" s="132"/>
    </row>
    <row r="417" spans="3:3" x14ac:dyDescent="0.3">
      <c r="C417" s="132"/>
    </row>
    <row r="418" spans="3:3" x14ac:dyDescent="0.3">
      <c r="C418" s="132"/>
    </row>
    <row r="419" spans="3:3" x14ac:dyDescent="0.3">
      <c r="C419" s="132"/>
    </row>
    <row r="420" spans="3:3" x14ac:dyDescent="0.3">
      <c r="C420" s="132"/>
    </row>
    <row r="421" spans="3:3" x14ac:dyDescent="0.3">
      <c r="C421" s="132"/>
    </row>
    <row r="422" spans="3:3" x14ac:dyDescent="0.3">
      <c r="C422" s="132"/>
    </row>
    <row r="423" spans="3:3" x14ac:dyDescent="0.3">
      <c r="C423" s="132"/>
    </row>
    <row r="424" spans="3:3" x14ac:dyDescent="0.3">
      <c r="C424" s="132"/>
    </row>
    <row r="425" spans="3:3" x14ac:dyDescent="0.3">
      <c r="C425" s="132"/>
    </row>
    <row r="426" spans="3:3" x14ac:dyDescent="0.3">
      <c r="C426" s="132"/>
    </row>
    <row r="427" spans="3:3" x14ac:dyDescent="0.3">
      <c r="C427" s="132"/>
    </row>
    <row r="428" spans="3:3" x14ac:dyDescent="0.3">
      <c r="C428" s="132"/>
    </row>
    <row r="429" spans="3:3" x14ac:dyDescent="0.3">
      <c r="C429" s="132"/>
    </row>
    <row r="430" spans="3:3" x14ac:dyDescent="0.3">
      <c r="C430" s="132"/>
    </row>
    <row r="431" spans="3:3" x14ac:dyDescent="0.3">
      <c r="C431" s="132"/>
    </row>
    <row r="432" spans="3:3" x14ac:dyDescent="0.3">
      <c r="C432" s="132"/>
    </row>
    <row r="433" spans="3:3" x14ac:dyDescent="0.3">
      <c r="C433" s="132"/>
    </row>
    <row r="434" spans="3:3" x14ac:dyDescent="0.3">
      <c r="C434" s="132"/>
    </row>
    <row r="435" spans="3:3" x14ac:dyDescent="0.3">
      <c r="C435" s="132"/>
    </row>
    <row r="436" spans="3:3" x14ac:dyDescent="0.3">
      <c r="C436" s="132"/>
    </row>
    <row r="437" spans="3:3" x14ac:dyDescent="0.3">
      <c r="C437" s="132"/>
    </row>
    <row r="438" spans="3:3" x14ac:dyDescent="0.3">
      <c r="C438" s="132"/>
    </row>
    <row r="439" spans="3:3" x14ac:dyDescent="0.3">
      <c r="C439" s="132"/>
    </row>
    <row r="440" spans="3:3" x14ac:dyDescent="0.3">
      <c r="C440" s="132"/>
    </row>
    <row r="441" spans="3:3" x14ac:dyDescent="0.3">
      <c r="C441" s="132"/>
    </row>
    <row r="442" spans="3:3" x14ac:dyDescent="0.3">
      <c r="C442" s="132"/>
    </row>
    <row r="443" spans="3:3" x14ac:dyDescent="0.3">
      <c r="C443" s="132"/>
    </row>
    <row r="444" spans="3:3" x14ac:dyDescent="0.3">
      <c r="C444" s="132"/>
    </row>
    <row r="445" spans="3:3" x14ac:dyDescent="0.3">
      <c r="C445" s="132"/>
    </row>
    <row r="446" spans="3:3" x14ac:dyDescent="0.3">
      <c r="C446" s="132"/>
    </row>
    <row r="447" spans="3:3" x14ac:dyDescent="0.3">
      <c r="C447" s="132"/>
    </row>
    <row r="448" spans="3:3" x14ac:dyDescent="0.3">
      <c r="C448" s="132"/>
    </row>
    <row r="449" spans="3:3" x14ac:dyDescent="0.3">
      <c r="C449" s="132"/>
    </row>
    <row r="450" spans="3:3" x14ac:dyDescent="0.3">
      <c r="C450" s="132"/>
    </row>
    <row r="451" spans="3:3" x14ac:dyDescent="0.3">
      <c r="C451" s="132"/>
    </row>
    <row r="452" spans="3:3" x14ac:dyDescent="0.3">
      <c r="C452" s="132"/>
    </row>
    <row r="453" spans="3:3" x14ac:dyDescent="0.3">
      <c r="C453" s="132"/>
    </row>
    <row r="454" spans="3:3" x14ac:dyDescent="0.3">
      <c r="C454" s="132"/>
    </row>
    <row r="455" spans="3:3" x14ac:dyDescent="0.3">
      <c r="C455" s="132"/>
    </row>
    <row r="456" spans="3:3" x14ac:dyDescent="0.3">
      <c r="C456" s="132"/>
    </row>
    <row r="457" spans="3:3" x14ac:dyDescent="0.3">
      <c r="C457" s="132"/>
    </row>
    <row r="458" spans="3:3" x14ac:dyDescent="0.3">
      <c r="C458" s="132"/>
    </row>
    <row r="459" spans="3:3" x14ac:dyDescent="0.3">
      <c r="C459" s="132"/>
    </row>
    <row r="460" spans="3:3" x14ac:dyDescent="0.3">
      <c r="C460" s="132"/>
    </row>
  </sheetData>
  <mergeCells count="3">
    <mergeCell ref="B71:E71"/>
    <mergeCell ref="B2:G2"/>
    <mergeCell ref="B119:E119"/>
  </mergeCells>
  <dataValidations count="8">
    <dataValidation type="list" allowBlank="1" showInputMessage="1" showErrorMessage="1" sqref="C78:C79 D95:D97 D92:D93 D89:D90 C91 D84 C81:C83 C85:C88">
      <formula1>$BC$11:$BC$1487</formula1>
    </dataValidation>
    <dataValidation type="list" allowBlank="1" showInputMessage="1" showErrorMessage="1" sqref="C5">
      <formula1>$BB$10:$BB$1477</formula1>
    </dataValidation>
    <dataValidation type="list" allowBlank="1" showInputMessage="1" showErrorMessage="1" sqref="C7">
      <formula1>$BB$10:$BB$1533</formula1>
    </dataValidation>
    <dataValidation type="list" allowBlank="1" showInputMessage="1" showErrorMessage="1" sqref="C7">
      <formula1>$BB$10:$BB$1460</formula1>
    </dataValidation>
    <dataValidation type="list" allowBlank="1" showInputMessage="1" showErrorMessage="1" sqref="C7">
      <formula1>$BB$10:$BB$1539</formula1>
    </dataValidation>
    <dataValidation type="list" allowBlank="1" showInputMessage="1" showErrorMessage="1" sqref="D105:D107 C103 D112 C113:D113 D101 C99:C100">
      <formula1>$BC$11:$BC$1482</formula1>
    </dataValidation>
    <dataValidation type="list" allowBlank="1" showInputMessage="1" showErrorMessage="1" sqref="C94 D98">
      <formula1>$BC$11:$BC$1485</formula1>
    </dataValidation>
    <dataValidation type="list" allowBlank="1" showInputMessage="1" showErrorMessage="1" sqref="C62">
      <formula1>$BB$11:$BB$1526</formula1>
    </dataValidation>
  </dataValidations>
  <pageMargins left="0.2" right="0.2" top="0.75" bottom="0.75" header="0.3" footer="0.3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D5" sqref="D5"/>
    </sheetView>
  </sheetViews>
  <sheetFormatPr defaultRowHeight="14.4" x14ac:dyDescent="0.3"/>
  <cols>
    <col min="1" max="1" width="4.44140625" customWidth="1"/>
    <col min="2" max="2" width="15.88671875" customWidth="1"/>
    <col min="3" max="3" width="33.5546875" customWidth="1"/>
    <col min="4" max="4" width="40" customWidth="1"/>
    <col min="5" max="5" width="30.109375" customWidth="1"/>
  </cols>
  <sheetData>
    <row r="2" spans="2:5" ht="34.5" customHeight="1" x14ac:dyDescent="0.25">
      <c r="B2" s="45" t="s">
        <v>95</v>
      </c>
      <c r="C2" s="45" t="s">
        <v>154</v>
      </c>
      <c r="D2" s="45" t="s">
        <v>155</v>
      </c>
      <c r="E2" s="45" t="s">
        <v>151</v>
      </c>
    </row>
    <row r="3" spans="2:5" ht="49.5" customHeight="1" x14ac:dyDescent="0.25">
      <c r="B3" s="46">
        <v>1</v>
      </c>
      <c r="C3" s="47" t="s">
        <v>156</v>
      </c>
      <c r="D3" s="48" t="s">
        <v>248</v>
      </c>
      <c r="E3" s="49" t="s">
        <v>157</v>
      </c>
    </row>
    <row r="4" spans="2:5" ht="42" customHeight="1" x14ac:dyDescent="0.25">
      <c r="B4" s="46">
        <f t="shared" ref="B4:B6" si="0">+B3+1</f>
        <v>2</v>
      </c>
      <c r="C4" s="47" t="s">
        <v>158</v>
      </c>
      <c r="D4" s="48" t="s">
        <v>159</v>
      </c>
      <c r="E4" s="49" t="s">
        <v>160</v>
      </c>
    </row>
    <row r="5" spans="2:5" ht="35.25" customHeight="1" x14ac:dyDescent="0.25">
      <c r="B5" s="46">
        <f t="shared" si="0"/>
        <v>3</v>
      </c>
      <c r="C5" s="47" t="s">
        <v>161</v>
      </c>
      <c r="D5" s="48" t="s">
        <v>162</v>
      </c>
      <c r="E5" s="49" t="s">
        <v>163</v>
      </c>
    </row>
    <row r="6" spans="2:5" ht="39" customHeight="1" x14ac:dyDescent="0.25">
      <c r="B6" s="46">
        <f t="shared" si="0"/>
        <v>4</v>
      </c>
      <c r="C6" s="47" t="s">
        <v>164</v>
      </c>
      <c r="D6" s="48" t="s">
        <v>165</v>
      </c>
      <c r="E6" s="49" t="s">
        <v>166</v>
      </c>
    </row>
    <row r="7" spans="2:5" ht="42" customHeight="1" x14ac:dyDescent="0.25">
      <c r="B7" s="46">
        <v>5</v>
      </c>
      <c r="C7" s="47" t="s">
        <v>167</v>
      </c>
      <c r="D7" s="48" t="s">
        <v>168</v>
      </c>
      <c r="E7" s="50" t="s">
        <v>169</v>
      </c>
    </row>
  </sheetData>
  <pageMargins left="0.7" right="0.7" top="0.75" bottom="0.75" header="0.3" footer="0.3"/>
  <pageSetup paperSize="9" scale="8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workbookViewId="0">
      <selection activeCell="B17" sqref="B17"/>
    </sheetView>
  </sheetViews>
  <sheetFormatPr defaultRowHeight="14.4" x14ac:dyDescent="0.3"/>
  <cols>
    <col min="1" max="1" width="5.109375" customWidth="1"/>
    <col min="2" max="2" width="38.5546875" customWidth="1"/>
    <col min="3" max="3" width="28.88671875" customWidth="1"/>
  </cols>
  <sheetData>
    <row r="1" spans="2:6" ht="15" x14ac:dyDescent="0.25">
      <c r="B1" t="s">
        <v>206</v>
      </c>
    </row>
    <row r="2" spans="2:6" ht="15" x14ac:dyDescent="0.25">
      <c r="E2" s="126" t="s">
        <v>195</v>
      </c>
      <c r="F2" s="126"/>
    </row>
    <row r="3" spans="2:6" ht="15" x14ac:dyDescent="0.25">
      <c r="B3" s="127" t="s">
        <v>196</v>
      </c>
      <c r="C3" s="127" t="s">
        <v>197</v>
      </c>
      <c r="E3" s="128" t="s">
        <v>196</v>
      </c>
      <c r="F3" s="129" t="s">
        <v>197</v>
      </c>
    </row>
    <row r="4" spans="2:6" ht="15" x14ac:dyDescent="0.25">
      <c r="B4" s="138" t="s">
        <v>199</v>
      </c>
      <c r="C4" s="138" t="s">
        <v>200</v>
      </c>
    </row>
    <row r="5" spans="2:6" ht="15" x14ac:dyDescent="0.25">
      <c r="B5" s="144" t="s">
        <v>186</v>
      </c>
      <c r="C5" s="144" t="s">
        <v>176</v>
      </c>
    </row>
    <row r="6" spans="2:6" ht="15" x14ac:dyDescent="0.25">
      <c r="B6" s="136" t="s">
        <v>186</v>
      </c>
      <c r="C6" s="143" t="s">
        <v>198</v>
      </c>
    </row>
    <row r="7" spans="2:6" ht="15" x14ac:dyDescent="0.25">
      <c r="B7" s="136" t="s">
        <v>186</v>
      </c>
      <c r="C7" s="143" t="s">
        <v>176</v>
      </c>
    </row>
    <row r="8" spans="2:6" ht="15" x14ac:dyDescent="0.25">
      <c r="B8" s="136" t="s">
        <v>186</v>
      </c>
      <c r="C8" s="143" t="s">
        <v>176</v>
      </c>
    </row>
    <row r="9" spans="2:6" ht="15" x14ac:dyDescent="0.25">
      <c r="B9" s="133" t="s">
        <v>219</v>
      </c>
      <c r="C9" s="143" t="s">
        <v>202</v>
      </c>
    </row>
    <row r="10" spans="2:6" ht="15" x14ac:dyDescent="0.25">
      <c r="B10" s="134" t="s">
        <v>186</v>
      </c>
      <c r="C10" s="143" t="s">
        <v>176</v>
      </c>
    </row>
    <row r="11" spans="2:6" ht="15" x14ac:dyDescent="0.25">
      <c r="B11" s="134" t="s">
        <v>186</v>
      </c>
      <c r="C11" s="143" t="s">
        <v>176</v>
      </c>
    </row>
    <row r="12" spans="2:6" ht="15" x14ac:dyDescent="0.25">
      <c r="B12" s="134" t="s">
        <v>199</v>
      </c>
      <c r="C12" s="143" t="s">
        <v>198</v>
      </c>
    </row>
    <row r="13" spans="2:6" ht="15" x14ac:dyDescent="0.25">
      <c r="B13" s="143" t="s">
        <v>186</v>
      </c>
      <c r="C13" s="143" t="s">
        <v>176</v>
      </c>
    </row>
    <row r="14" spans="2:6" ht="15" x14ac:dyDescent="0.25">
      <c r="B14" s="143" t="s">
        <v>186</v>
      </c>
      <c r="C14" s="143" t="s">
        <v>176</v>
      </c>
    </row>
    <row r="15" spans="2:6" ht="15" x14ac:dyDescent="0.25">
      <c r="B15" s="143" t="s">
        <v>186</v>
      </c>
      <c r="C15" s="143" t="s">
        <v>176</v>
      </c>
    </row>
    <row r="16" spans="2:6" ht="15" x14ac:dyDescent="0.25">
      <c r="B16" s="143" t="s">
        <v>186</v>
      </c>
      <c r="C16" s="143" t="s">
        <v>176</v>
      </c>
    </row>
    <row r="17" spans="2:3" ht="15" x14ac:dyDescent="0.25">
      <c r="B17" s="142" t="s">
        <v>220</v>
      </c>
      <c r="C17" s="143" t="s">
        <v>198</v>
      </c>
    </row>
    <row r="18" spans="2:3" x14ac:dyDescent="0.3">
      <c r="B18" s="136" t="s">
        <v>186</v>
      </c>
      <c r="C18" s="143" t="s">
        <v>176</v>
      </c>
    </row>
    <row r="19" spans="2:3" x14ac:dyDescent="0.3">
      <c r="B19" s="143" t="s">
        <v>221</v>
      </c>
      <c r="C19" s="143" t="s">
        <v>198</v>
      </c>
    </row>
    <row r="20" spans="2:3" x14ac:dyDescent="0.3">
      <c r="B20" s="143" t="s">
        <v>186</v>
      </c>
      <c r="C20" s="143" t="s">
        <v>176</v>
      </c>
    </row>
    <row r="21" spans="2:3" x14ac:dyDescent="0.3">
      <c r="B21" s="143" t="s">
        <v>186</v>
      </c>
      <c r="C21" s="143" t="s">
        <v>176</v>
      </c>
    </row>
    <row r="22" spans="2:3" x14ac:dyDescent="0.3">
      <c r="B22" s="143" t="s">
        <v>186</v>
      </c>
      <c r="C22" s="143" t="s">
        <v>176</v>
      </c>
    </row>
    <row r="23" spans="2:3" x14ac:dyDescent="0.3">
      <c r="B23" s="143" t="s">
        <v>223</v>
      </c>
      <c r="C23" s="143" t="s">
        <v>224</v>
      </c>
    </row>
    <row r="24" spans="2:3" x14ac:dyDescent="0.3">
      <c r="B24" s="137" t="s">
        <v>201</v>
      </c>
      <c r="C24" s="143" t="s">
        <v>189</v>
      </c>
    </row>
    <row r="25" spans="2:3" x14ac:dyDescent="0.3">
      <c r="B25" s="143" t="s">
        <v>186</v>
      </c>
      <c r="C25" s="143" t="s">
        <v>176</v>
      </c>
    </row>
    <row r="26" spans="2:3" x14ac:dyDescent="0.3">
      <c r="B26" s="143" t="s">
        <v>226</v>
      </c>
      <c r="C26" s="143" t="s">
        <v>200</v>
      </c>
    </row>
    <row r="27" spans="2:3" x14ac:dyDescent="0.3">
      <c r="B27" s="143" t="s">
        <v>186</v>
      </c>
      <c r="C27" s="143" t="s">
        <v>176</v>
      </c>
    </row>
    <row r="28" spans="2:3" x14ac:dyDescent="0.3">
      <c r="B28" s="143" t="s">
        <v>228</v>
      </c>
      <c r="C28" s="143" t="s">
        <v>204</v>
      </c>
    </row>
    <row r="29" spans="2:3" x14ac:dyDescent="0.3">
      <c r="B29" s="143" t="s">
        <v>186</v>
      </c>
      <c r="C29" s="143" t="s">
        <v>176</v>
      </c>
    </row>
    <row r="30" spans="2:3" x14ac:dyDescent="0.3">
      <c r="B30" s="143" t="s">
        <v>201</v>
      </c>
      <c r="C30" s="143" t="s">
        <v>189</v>
      </c>
    </row>
    <row r="31" spans="2:3" x14ac:dyDescent="0.3">
      <c r="B31" s="144" t="s">
        <v>186</v>
      </c>
      <c r="C31" s="143" t="s">
        <v>176</v>
      </c>
    </row>
    <row r="32" spans="2:3" x14ac:dyDescent="0.3">
      <c r="B32" s="143" t="s">
        <v>186</v>
      </c>
      <c r="C32" s="143" t="s">
        <v>176</v>
      </c>
    </row>
    <row r="33" spans="2:3" x14ac:dyDescent="0.3">
      <c r="B33" s="143" t="s">
        <v>186</v>
      </c>
      <c r="C33" s="143" t="s">
        <v>176</v>
      </c>
    </row>
    <row r="34" spans="2:3" x14ac:dyDescent="0.3">
      <c r="B34" s="145" t="s">
        <v>203</v>
      </c>
      <c r="C34" s="143" t="s">
        <v>229</v>
      </c>
    </row>
    <row r="35" spans="2:3" x14ac:dyDescent="0.3">
      <c r="B35" s="143" t="s">
        <v>185</v>
      </c>
      <c r="C35" s="143" t="s">
        <v>205</v>
      </c>
    </row>
    <row r="36" spans="2:3" x14ac:dyDescent="0.3">
      <c r="B36" s="135" t="s">
        <v>201</v>
      </c>
      <c r="C36" s="146" t="s">
        <v>237</v>
      </c>
    </row>
    <row r="37" spans="2:3" x14ac:dyDescent="0.3">
      <c r="B37" s="135" t="s">
        <v>201</v>
      </c>
      <c r="C37" s="146" t="s">
        <v>237</v>
      </c>
    </row>
    <row r="38" spans="2:3" x14ac:dyDescent="0.3">
      <c r="B38" s="147" t="s">
        <v>187</v>
      </c>
      <c r="C38" s="146" t="s">
        <v>239</v>
      </c>
    </row>
    <row r="39" spans="2:3" x14ac:dyDescent="0.3">
      <c r="B39" s="135" t="s">
        <v>233</v>
      </c>
      <c r="C39" s="146" t="s">
        <v>240</v>
      </c>
    </row>
    <row r="40" spans="2:3" x14ac:dyDescent="0.3">
      <c r="B40" s="135" t="s">
        <v>234</v>
      </c>
      <c r="C40" s="146" t="s">
        <v>237</v>
      </c>
    </row>
    <row r="41" spans="2:3" x14ac:dyDescent="0.3">
      <c r="B41" s="148" t="s">
        <v>199</v>
      </c>
      <c r="C41" s="146" t="s">
        <v>241</v>
      </c>
    </row>
    <row r="42" spans="2:3" x14ac:dyDescent="0.3">
      <c r="B42" s="135" t="s">
        <v>201</v>
      </c>
      <c r="C42" s="146" t="s">
        <v>237</v>
      </c>
    </row>
    <row r="43" spans="2:3" x14ac:dyDescent="0.3">
      <c r="B43" s="135" t="s">
        <v>199</v>
      </c>
      <c r="C43" s="146" t="s">
        <v>241</v>
      </c>
    </row>
    <row r="44" spans="2:3" x14ac:dyDescent="0.3">
      <c r="B44" s="135" t="s">
        <v>201</v>
      </c>
      <c r="C44" s="146" t="s">
        <v>237</v>
      </c>
    </row>
    <row r="45" spans="2:3" x14ac:dyDescent="0.3">
      <c r="B45" s="135" t="s">
        <v>201</v>
      </c>
      <c r="C45" s="146" t="s">
        <v>237</v>
      </c>
    </row>
    <row r="46" spans="2:3" x14ac:dyDescent="0.3">
      <c r="B46" s="135" t="s">
        <v>201</v>
      </c>
      <c r="C46" s="146" t="s">
        <v>237</v>
      </c>
    </row>
    <row r="47" spans="2:3" x14ac:dyDescent="0.3">
      <c r="B47" s="135" t="s">
        <v>201</v>
      </c>
      <c r="C47" s="146" t="s">
        <v>237</v>
      </c>
    </row>
    <row r="48" spans="2:3" x14ac:dyDescent="0.3">
      <c r="B48" s="135" t="s">
        <v>201</v>
      </c>
      <c r="C48" s="146" t="s">
        <v>237</v>
      </c>
    </row>
    <row r="49" spans="2:3" x14ac:dyDescent="0.3">
      <c r="B49" s="135" t="s">
        <v>201</v>
      </c>
      <c r="C49" s="146" t="s">
        <v>237</v>
      </c>
    </row>
    <row r="50" spans="2:3" x14ac:dyDescent="0.3">
      <c r="B50" s="135" t="s">
        <v>201</v>
      </c>
      <c r="C50" s="146" t="s">
        <v>237</v>
      </c>
    </row>
    <row r="51" spans="2:3" x14ac:dyDescent="0.3">
      <c r="B51" s="135" t="s">
        <v>201</v>
      </c>
      <c r="C51" s="146" t="s">
        <v>237</v>
      </c>
    </row>
    <row r="52" spans="2:3" x14ac:dyDescent="0.3">
      <c r="B52" s="135" t="s">
        <v>216</v>
      </c>
      <c r="C52" s="146" t="s">
        <v>242</v>
      </c>
    </row>
    <row r="53" spans="2:3" x14ac:dyDescent="0.3">
      <c r="B53" s="135" t="s">
        <v>236</v>
      </c>
      <c r="C53" s="146" t="s">
        <v>237</v>
      </c>
    </row>
    <row r="54" spans="2:3" x14ac:dyDescent="0.3">
      <c r="B54" s="135" t="s">
        <v>201</v>
      </c>
      <c r="C54" s="146" t="s">
        <v>237</v>
      </c>
    </row>
    <row r="55" spans="2:3" x14ac:dyDescent="0.3">
      <c r="B55" s="135" t="s">
        <v>201</v>
      </c>
      <c r="C55" s="146" t="s">
        <v>237</v>
      </c>
    </row>
    <row r="56" spans="2:3" x14ac:dyDescent="0.3">
      <c r="B56" s="143" t="s">
        <v>186</v>
      </c>
      <c r="C56" s="146" t="s">
        <v>241</v>
      </c>
    </row>
    <row r="57" spans="2:3" x14ac:dyDescent="0.3">
      <c r="B57" s="135" t="s">
        <v>201</v>
      </c>
      <c r="C57" s="146" t="s">
        <v>237</v>
      </c>
    </row>
    <row r="58" spans="2:3" x14ac:dyDescent="0.3">
      <c r="B58" s="135" t="s">
        <v>201</v>
      </c>
      <c r="C58" s="146" t="s">
        <v>237</v>
      </c>
    </row>
    <row r="59" spans="2:3" x14ac:dyDescent="0.3">
      <c r="B59" s="135" t="s">
        <v>201</v>
      </c>
      <c r="C59" s="146" t="s">
        <v>237</v>
      </c>
    </row>
    <row r="60" spans="2:3" x14ac:dyDescent="0.3">
      <c r="B60" s="135" t="s">
        <v>201</v>
      </c>
      <c r="C60" s="146" t="s">
        <v>237</v>
      </c>
    </row>
  </sheetData>
  <conditionalFormatting sqref="B4:C54">
    <cfRule type="duplicateValues" dxfId="0" priority="1"/>
  </conditionalFormatting>
  <dataValidations count="5">
    <dataValidation type="list" allowBlank="1" showInputMessage="1" showErrorMessage="1" sqref="B6:B8">
      <formula1>$BA$15:$BA$1532</formula1>
    </dataValidation>
    <dataValidation type="list" allowBlank="1" showInputMessage="1" showErrorMessage="1" sqref="B18">
      <formula1>$BC$15:$BC$1532</formula1>
    </dataValidation>
    <dataValidation type="list" allowBlank="1" showInputMessage="1" showErrorMessage="1" sqref="B24">
      <formula1>$BC$14:$BC$1534</formula1>
    </dataValidation>
    <dataValidation type="list" allowBlank="1" showInputMessage="1" showErrorMessage="1" sqref="B34">
      <formula1>$BB$11:$BB$1486</formula1>
    </dataValidation>
    <dataValidation type="list" allowBlank="1" showInputMessage="1" showErrorMessage="1" sqref="B36:B55 B57:B60">
      <formula1>$BB$11:$BB$1484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7" sqref="D7"/>
    </sheetView>
  </sheetViews>
  <sheetFormatPr defaultRowHeight="14.4" x14ac:dyDescent="0.3"/>
  <cols>
    <col min="1" max="1" width="20.109375" customWidth="1"/>
    <col min="2" max="2" width="9" bestFit="1" customWidth="1"/>
    <col min="6" max="6" width="3.6640625" customWidth="1"/>
    <col min="7" max="11" width="23.6640625" customWidth="1"/>
  </cols>
  <sheetData>
    <row r="1" spans="1:10" ht="15" x14ac:dyDescent="0.25">
      <c r="A1" t="s">
        <v>1</v>
      </c>
      <c r="B1" t="s">
        <v>75</v>
      </c>
      <c r="C1" t="s">
        <v>76</v>
      </c>
      <c r="D1" t="s">
        <v>9</v>
      </c>
      <c r="G1" s="9" t="s">
        <v>16</v>
      </c>
      <c r="H1" s="9" t="s">
        <v>17</v>
      </c>
      <c r="I1" s="8" t="s">
        <v>18</v>
      </c>
      <c r="J1" s="9" t="s">
        <v>19</v>
      </c>
    </row>
    <row r="2" spans="1:10" ht="15.75" x14ac:dyDescent="0.25">
      <c r="A2" t="s">
        <v>2</v>
      </c>
      <c r="B2" t="s">
        <v>4</v>
      </c>
      <c r="C2" t="s">
        <v>77</v>
      </c>
      <c r="D2">
        <v>2015</v>
      </c>
      <c r="G2" s="5" t="s">
        <v>6</v>
      </c>
      <c r="H2" s="6">
        <v>407798</v>
      </c>
      <c r="I2" s="6">
        <v>136376</v>
      </c>
      <c r="J2" s="7">
        <v>15876</v>
      </c>
    </row>
    <row r="3" spans="1:10" ht="15.75" x14ac:dyDescent="0.25">
      <c r="A3" t="s">
        <v>3</v>
      </c>
      <c r="B3" t="s">
        <v>5</v>
      </c>
      <c r="C3" t="s">
        <v>78</v>
      </c>
      <c r="D3">
        <v>2016</v>
      </c>
      <c r="G3" s="2" t="s">
        <v>7</v>
      </c>
      <c r="H3" s="3">
        <v>578344</v>
      </c>
      <c r="I3" s="3">
        <v>173870</v>
      </c>
      <c r="J3" s="4">
        <v>26040</v>
      </c>
    </row>
    <row r="4" spans="1:10" ht="15.75" x14ac:dyDescent="0.25">
      <c r="B4" t="s">
        <v>6</v>
      </c>
      <c r="C4" t="s">
        <v>79</v>
      </c>
      <c r="D4">
        <v>2017</v>
      </c>
      <c r="G4" s="2" t="s">
        <v>4</v>
      </c>
      <c r="H4" s="3">
        <v>1941933</v>
      </c>
      <c r="I4" s="3">
        <v>618912</v>
      </c>
      <c r="J4" s="4">
        <v>77135</v>
      </c>
    </row>
    <row r="5" spans="1:10" ht="15.75" x14ac:dyDescent="0.25">
      <c r="B5" t="s">
        <v>7</v>
      </c>
      <c r="C5" t="s">
        <v>80</v>
      </c>
      <c r="D5">
        <v>2018</v>
      </c>
      <c r="G5" s="2" t="s">
        <v>5</v>
      </c>
      <c r="H5" s="3">
        <v>731437</v>
      </c>
      <c r="I5" s="3">
        <v>222656</v>
      </c>
      <c r="J5" s="4">
        <v>36256</v>
      </c>
    </row>
    <row r="6" spans="1:10" ht="15.75" x14ac:dyDescent="0.25">
      <c r="B6" t="s">
        <v>8</v>
      </c>
      <c r="C6" t="s">
        <v>81</v>
      </c>
      <c r="D6">
        <v>2019</v>
      </c>
      <c r="G6" s="11" t="s">
        <v>8</v>
      </c>
      <c r="H6" s="12">
        <v>193100</v>
      </c>
      <c r="I6" s="12">
        <v>40551</v>
      </c>
      <c r="J6" s="13">
        <v>5480</v>
      </c>
    </row>
    <row r="7" spans="1:10" ht="15" x14ac:dyDescent="0.25">
      <c r="C7" t="s">
        <v>82</v>
      </c>
    </row>
    <row r="8" spans="1:10" ht="15" x14ac:dyDescent="0.25">
      <c r="C8" t="s">
        <v>83</v>
      </c>
    </row>
    <row r="9" spans="1:10" ht="15" x14ac:dyDescent="0.25">
      <c r="C9" t="s">
        <v>84</v>
      </c>
    </row>
    <row r="10" spans="1:10" ht="15" x14ac:dyDescent="0.25">
      <c r="C10" t="s">
        <v>85</v>
      </c>
    </row>
    <row r="11" spans="1:10" ht="15" x14ac:dyDescent="0.25">
      <c r="C11" t="s">
        <v>86</v>
      </c>
    </row>
    <row r="12" spans="1:10" ht="15" x14ac:dyDescent="0.25">
      <c r="C12" t="s">
        <v>87</v>
      </c>
    </row>
    <row r="13" spans="1:10" ht="15" x14ac:dyDescent="0.25">
      <c r="C13" t="s">
        <v>88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HIO</vt:lpstr>
      <vt:lpstr>HCP</vt:lpstr>
      <vt:lpstr>Admission</vt:lpstr>
      <vt:lpstr>PPN</vt:lpstr>
      <vt:lpstr>ICD-codes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A&amp;Z</cp:lastModifiedBy>
  <cp:lastPrinted>2018-07-06T11:08:22Z</cp:lastPrinted>
  <dcterms:created xsi:type="dcterms:W3CDTF">2015-03-26T22:17:46Z</dcterms:created>
  <dcterms:modified xsi:type="dcterms:W3CDTF">2018-07-27T19:41:39Z</dcterms:modified>
</cp:coreProperties>
</file>